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OCIATIONS\SUBVENTION\2024-2025\administratif pour envoie dossier sub 2024-2025\"/>
    </mc:Choice>
  </mc:AlternateContent>
  <xr:revisionPtr revIDLastSave="0" documentId="13_ncr:1_{379CA189-2177-4CEE-88CF-5E2CE31B0B7D}" xr6:coauthVersionLast="47" xr6:coauthVersionMax="47" xr10:uidLastSave="{00000000-0000-0000-0000-000000000000}"/>
  <bookViews>
    <workbookView xWindow="-120" yWindow="-120" windowWidth="29040" windowHeight="15840" tabRatio="607" firstSheet="2" activeTab="2" xr2:uid="{FBBFD85B-CC5A-4138-8A9C-70CF59D02E2D}"/>
  </bookViews>
  <sheets>
    <sheet name="Utilisation salle par asso" sheetId="10" state="hidden" r:id="rId1"/>
    <sheet name="Jours d'ouvertures par site" sheetId="2" state="hidden" r:id="rId2"/>
    <sheet name="Avantages en nature" sheetId="3" r:id="rId3"/>
    <sheet name="Nettoyage externalisé" sheetId="11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3" l="1"/>
  <c r="AA23" i="3"/>
  <c r="AA14" i="3"/>
  <c r="O48" i="3"/>
  <c r="N54" i="3"/>
  <c r="O54" i="3"/>
  <c r="N62" i="3"/>
  <c r="O62" i="3"/>
  <c r="N69" i="3"/>
  <c r="O69" i="3"/>
  <c r="N75" i="3"/>
  <c r="O75" i="3"/>
  <c r="N80" i="3"/>
  <c r="O80" i="3"/>
  <c r="N87" i="3"/>
  <c r="O87" i="3"/>
  <c r="S14" i="3"/>
  <c r="S23" i="3"/>
  <c r="S31" i="3"/>
  <c r="S48" i="3"/>
  <c r="T48" i="3"/>
  <c r="S54" i="3"/>
  <c r="T54" i="3"/>
  <c r="S62" i="3"/>
  <c r="S69" i="3"/>
  <c r="S75" i="3"/>
  <c r="S80" i="3"/>
  <c r="T80" i="3"/>
  <c r="S87" i="3"/>
  <c r="M7" i="3"/>
  <c r="L7" i="3"/>
  <c r="K7" i="3"/>
  <c r="J52" i="3" l="1"/>
  <c r="L52" i="3" s="1"/>
  <c r="K44" i="3" l="1"/>
  <c r="K35" i="3"/>
  <c r="K34" i="3"/>
  <c r="L17" i="3"/>
  <c r="T83" i="3" l="1"/>
  <c r="T78" i="3"/>
  <c r="T72" i="3"/>
  <c r="T65" i="3"/>
  <c r="T57" i="3"/>
  <c r="T51" i="3"/>
  <c r="T34" i="3"/>
  <c r="T26" i="3"/>
  <c r="T17" i="3"/>
  <c r="T7" i="3"/>
  <c r="L45" i="3"/>
  <c r="H80" i="3" l="1"/>
  <c r="H75" i="3" l="1"/>
  <c r="H62" i="3"/>
  <c r="H87" i="3"/>
  <c r="H54" i="3"/>
  <c r="H14" i="3" l="1"/>
  <c r="H69" i="3"/>
  <c r="H23" i="3"/>
  <c r="H31" i="3"/>
  <c r="H48" i="3"/>
  <c r="R84" i="3"/>
  <c r="T84" i="3" s="1"/>
  <c r="T87" i="3" s="1"/>
  <c r="R79" i="3"/>
  <c r="T79" i="3" s="1"/>
  <c r="R73" i="3"/>
  <c r="T73" i="3" s="1"/>
  <c r="T75" i="3" s="1"/>
  <c r="R66" i="3"/>
  <c r="T66" i="3" s="1"/>
  <c r="T69" i="3" s="1"/>
  <c r="R58" i="3"/>
  <c r="T58" i="3" s="1"/>
  <c r="T62" i="3" s="1"/>
  <c r="R52" i="3"/>
  <c r="T52" i="3" s="1"/>
  <c r="R35" i="3"/>
  <c r="T35" i="3" s="1"/>
  <c r="R27" i="3"/>
  <c r="T27" i="3" s="1"/>
  <c r="T31" i="3" s="1"/>
  <c r="R18" i="3"/>
  <c r="T18" i="3" s="1"/>
  <c r="T23" i="3" s="1"/>
  <c r="N48" i="3"/>
  <c r="O47" i="3"/>
  <c r="N31" i="3"/>
  <c r="O22" i="3"/>
  <c r="N23" i="3"/>
  <c r="R8" i="3"/>
  <c r="T8" i="3" s="1"/>
  <c r="T14" i="3" s="1"/>
  <c r="N14" i="3"/>
  <c r="J23" i="11" l="1"/>
  <c r="J22" i="11"/>
  <c r="J21" i="11"/>
  <c r="J20" i="11"/>
  <c r="J19" i="11"/>
  <c r="J18" i="11"/>
  <c r="J17" i="11"/>
  <c r="J26" i="11" s="1"/>
  <c r="J16" i="11"/>
  <c r="J27" i="11" s="1"/>
  <c r="AA8" i="3"/>
  <c r="AA9" i="3"/>
  <c r="AA10" i="3"/>
  <c r="AA11" i="3"/>
  <c r="AA12" i="3"/>
  <c r="AA13" i="3"/>
  <c r="AA7" i="3"/>
  <c r="K87" i="3" l="1"/>
  <c r="J87" i="3"/>
  <c r="L85" i="3"/>
  <c r="L84" i="3"/>
  <c r="L83" i="3"/>
  <c r="K80" i="3"/>
  <c r="J80" i="3"/>
  <c r="L78" i="3"/>
  <c r="L80" i="3" s="1"/>
  <c r="K75" i="3"/>
  <c r="J75" i="3"/>
  <c r="L73" i="3"/>
  <c r="L72" i="3"/>
  <c r="K69" i="3"/>
  <c r="J69" i="3"/>
  <c r="L67" i="3"/>
  <c r="L66" i="3"/>
  <c r="L65" i="3"/>
  <c r="K62" i="3"/>
  <c r="J62" i="3"/>
  <c r="L60" i="3"/>
  <c r="L59" i="3"/>
  <c r="L58" i="3"/>
  <c r="L57" i="3"/>
  <c r="K54" i="3"/>
  <c r="J54" i="3"/>
  <c r="L51" i="3"/>
  <c r="J48" i="3"/>
  <c r="L46" i="3"/>
  <c r="L44" i="3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L35" i="3"/>
  <c r="K31" i="3"/>
  <c r="J31" i="3"/>
  <c r="L29" i="3"/>
  <c r="L28" i="3"/>
  <c r="L27" i="3"/>
  <c r="L26" i="3"/>
  <c r="K23" i="3"/>
  <c r="J23" i="3"/>
  <c r="L20" i="3"/>
  <c r="L18" i="3"/>
  <c r="J14" i="3"/>
  <c r="M73" i="3" l="1"/>
  <c r="O73" i="3" s="1"/>
  <c r="M72" i="3"/>
  <c r="K12" i="3"/>
  <c r="L12" i="3" s="1"/>
  <c r="K8" i="3"/>
  <c r="M78" i="3"/>
  <c r="M17" i="3"/>
  <c r="O17" i="3" s="1"/>
  <c r="M85" i="3"/>
  <c r="O85" i="3" s="1"/>
  <c r="M20" i="3"/>
  <c r="O20" i="3" s="1"/>
  <c r="M18" i="3"/>
  <c r="O18" i="3" s="1"/>
  <c r="M19" i="3"/>
  <c r="O19" i="3" s="1"/>
  <c r="M21" i="3"/>
  <c r="O21" i="3" s="1"/>
  <c r="L75" i="3"/>
  <c r="F80" i="3"/>
  <c r="F23" i="3"/>
  <c r="L62" i="3"/>
  <c r="L87" i="3"/>
  <c r="L69" i="3"/>
  <c r="K9" i="3"/>
  <c r="L9" i="3" s="1"/>
  <c r="K10" i="3"/>
  <c r="L10" i="3" s="1"/>
  <c r="L54" i="3"/>
  <c r="L23" i="3"/>
  <c r="L31" i="3"/>
  <c r="K48" i="3"/>
  <c r="K11" i="3"/>
  <c r="L11" i="3" s="1"/>
  <c r="L34" i="3"/>
  <c r="L48" i="3" s="1"/>
  <c r="L8" i="3"/>
  <c r="F75" i="3" l="1"/>
  <c r="M83" i="3"/>
  <c r="M84" i="3"/>
  <c r="O84" i="3" s="1"/>
  <c r="M27" i="3"/>
  <c r="O27" i="3" s="1"/>
  <c r="M29" i="3"/>
  <c r="O29" i="3" s="1"/>
  <c r="M28" i="3"/>
  <c r="O28" i="3" s="1"/>
  <c r="F87" i="3"/>
  <c r="O78" i="3"/>
  <c r="M80" i="3"/>
  <c r="O72" i="3"/>
  <c r="M75" i="3"/>
  <c r="O23" i="3"/>
  <c r="M23" i="3"/>
  <c r="L14" i="3"/>
  <c r="K14" i="3"/>
  <c r="M65" i="3" l="1"/>
  <c r="M52" i="3"/>
  <c r="O52" i="3" s="1"/>
  <c r="O7" i="3"/>
  <c r="M57" i="3"/>
  <c r="M66" i="3"/>
  <c r="O66" i="3" s="1"/>
  <c r="M59" i="3"/>
  <c r="O59" i="3" s="1"/>
  <c r="M60" i="3"/>
  <c r="O60" i="3" s="1"/>
  <c r="M58" i="3"/>
  <c r="O58" i="3" s="1"/>
  <c r="O83" i="3"/>
  <c r="M87" i="3"/>
  <c r="F62" i="3"/>
  <c r="M9" i="3" l="1"/>
  <c r="O9" i="3" s="1"/>
  <c r="M8" i="3"/>
  <c r="O8" i="3" s="1"/>
  <c r="M12" i="3"/>
  <c r="O12" i="3" s="1"/>
  <c r="M11" i="3"/>
  <c r="O11" i="3" s="1"/>
  <c r="M51" i="3"/>
  <c r="M67" i="3"/>
  <c r="O67" i="3" s="1"/>
  <c r="M26" i="3"/>
  <c r="O26" i="3" s="1"/>
  <c r="O31" i="3" s="1"/>
  <c r="F31" i="3"/>
  <c r="F69" i="3"/>
  <c r="F54" i="3"/>
  <c r="O57" i="3"/>
  <c r="M62" i="3"/>
  <c r="O65" i="3"/>
  <c r="M69" i="3" l="1"/>
  <c r="M31" i="3"/>
  <c r="F14" i="3"/>
  <c r="O51" i="3"/>
  <c r="M54" i="3"/>
  <c r="M10" i="3" l="1"/>
  <c r="I14" i="3"/>
  <c r="O10" i="3" l="1"/>
  <c r="O14" i="3" s="1"/>
  <c r="M14" i="3"/>
  <c r="M36" i="3"/>
  <c r="O36" i="3" s="1"/>
  <c r="M35" i="3"/>
  <c r="O35" i="3" s="1"/>
  <c r="M40" i="3"/>
  <c r="O40" i="3" s="1"/>
  <c r="M39" i="3"/>
  <c r="O39" i="3" s="1"/>
  <c r="M42" i="3"/>
  <c r="O42" i="3" s="1"/>
  <c r="M45" i="3"/>
  <c r="O45" i="3" s="1"/>
  <c r="M37" i="3"/>
  <c r="O37" i="3" s="1"/>
  <c r="M41" i="3"/>
  <c r="O41" i="3" s="1"/>
  <c r="M38" i="3"/>
  <c r="O38" i="3" s="1"/>
  <c r="M46" i="3"/>
  <c r="O46" i="3" s="1"/>
  <c r="M43" i="3" l="1"/>
  <c r="O43" i="3" s="1"/>
  <c r="M44" i="3"/>
  <c r="O44" i="3" s="1"/>
  <c r="M34" i="3"/>
  <c r="F48" i="3" l="1"/>
  <c r="O34" i="3"/>
  <c r="M48" i="3"/>
</calcChain>
</file>

<file path=xl/sharedStrings.xml><?xml version="1.0" encoding="utf-8"?>
<sst xmlns="http://schemas.openxmlformats.org/spreadsheetml/2006/main" count="524" uniqueCount="213">
  <si>
    <t>Cucheron</t>
  </si>
  <si>
    <t>COC salle polyvalente</t>
  </si>
  <si>
    <t>COC grand plateau</t>
  </si>
  <si>
    <t>COC ping pong</t>
  </si>
  <si>
    <t>COC Dojo</t>
  </si>
  <si>
    <t>COC Gym</t>
  </si>
  <si>
    <t>stand de tir</t>
  </si>
  <si>
    <t>COC terrain foot stabilisé</t>
  </si>
  <si>
    <t>COC Bulle</t>
  </si>
  <si>
    <t>Atelier Vaulorin n°1</t>
  </si>
  <si>
    <t>Atelier Vaulorin n°2</t>
  </si>
  <si>
    <t>Atelier Vaulorin n°3</t>
  </si>
  <si>
    <t>Atelier Vaulorin n°4</t>
  </si>
  <si>
    <t xml:space="preserve"> Salle André Richard</t>
  </si>
  <si>
    <t>Terrain club canin</t>
  </si>
  <si>
    <t>Terrain de pétanque</t>
  </si>
  <si>
    <t>terrain de foot bd de l'europe</t>
  </si>
  <si>
    <t>salle d'activites ass mat</t>
  </si>
  <si>
    <t>salle de motricité</t>
  </si>
  <si>
    <t>salle de repos</t>
  </si>
  <si>
    <t>Aldébarande n°1</t>
  </si>
  <si>
    <t>Aldébarande n°2</t>
  </si>
  <si>
    <t>Aldébarande n°3</t>
  </si>
  <si>
    <t>Aldébarande n°4</t>
  </si>
  <si>
    <t>parties communes aldébarande</t>
  </si>
  <si>
    <t>Petite MDA</t>
  </si>
  <si>
    <t>grande MDA</t>
  </si>
  <si>
    <t>salle com jeunesse</t>
  </si>
  <si>
    <t>salle activités ass mat</t>
  </si>
  <si>
    <t>salle motricité ass mat</t>
  </si>
  <si>
    <t>salle repos ass mat</t>
  </si>
  <si>
    <t xml:space="preserve">grand plateau Saint exupéry </t>
  </si>
  <si>
    <t xml:space="preserve">annexes Saint exupéry </t>
  </si>
  <si>
    <t>Les attelages (grange)</t>
  </si>
  <si>
    <t>Montjean ADESIM terrain</t>
  </si>
  <si>
    <t>Montjean ADESIM algéco</t>
  </si>
  <si>
    <t>Vaulorin</t>
  </si>
  <si>
    <t>Relais des assistantes maternelles</t>
  </si>
  <si>
    <t>Espace St Exupéry</t>
  </si>
  <si>
    <t>Château de Montjean</t>
  </si>
  <si>
    <t>Nbre de jours d'ouverture / an</t>
  </si>
  <si>
    <t>Annexe au Cucheron</t>
  </si>
  <si>
    <t>Château Gaillard</t>
  </si>
  <si>
    <t>2 terrains de tennis couverts</t>
  </si>
  <si>
    <t>2 terrains terre battue</t>
  </si>
  <si>
    <t>2 terrains extérieurs</t>
  </si>
  <si>
    <t>bureaux et annexes</t>
  </si>
  <si>
    <t>terrain de foot château gaillard</t>
  </si>
  <si>
    <t>gradins</t>
  </si>
  <si>
    <t>club house et véstiaires</t>
  </si>
  <si>
    <t>Jardin familiaux</t>
  </si>
  <si>
    <t>Local GESTE</t>
  </si>
  <si>
    <t>Mairie</t>
  </si>
  <si>
    <t>Sous sol mairie</t>
  </si>
  <si>
    <t>Salle des fêtes et scène</t>
  </si>
  <si>
    <t>club house et vestiaires</t>
  </si>
  <si>
    <t>LOCAUX COMMUNAUX</t>
  </si>
  <si>
    <t>Avantage local                  A</t>
  </si>
  <si>
    <t>Avantage personnel       B</t>
  </si>
  <si>
    <t>CUCHERON</t>
  </si>
  <si>
    <t>surface m²</t>
  </si>
  <si>
    <t>Surface commune au proratat</t>
  </si>
  <si>
    <t>surface Total</t>
  </si>
  <si>
    <t>coût horaire Surface Totale</t>
  </si>
  <si>
    <t>Nombre d'heures utilisées</t>
  </si>
  <si>
    <t>TOTAL</t>
  </si>
  <si>
    <t>Gardiennage</t>
  </si>
  <si>
    <t>Coût horaire</t>
  </si>
  <si>
    <t>Cucheron salle polyvalente</t>
  </si>
  <si>
    <t>de 9h à 17h du lundi au vendredi</t>
  </si>
  <si>
    <t>Cucheron grand plateau</t>
  </si>
  <si>
    <t>après 17h et WE</t>
  </si>
  <si>
    <t>Cucheron salle de ping pong</t>
  </si>
  <si>
    <t>Cucheron salle dojo</t>
  </si>
  <si>
    <t>cucheron salle de gymnastique</t>
  </si>
  <si>
    <t>cucheron pas de tir</t>
  </si>
  <si>
    <t>TOTAL sur 1 an</t>
  </si>
  <si>
    <t>Total</t>
  </si>
  <si>
    <t>BATIMENTS ANNEXES AU CUCHERON</t>
  </si>
  <si>
    <t>Salle André Richard</t>
  </si>
  <si>
    <t>Terrain de petanque et ses annexes</t>
  </si>
  <si>
    <t>Terrain de F synthétique et ses annexes</t>
  </si>
  <si>
    <t>Terrain club canin et ses annexes</t>
  </si>
  <si>
    <t xml:space="preserve">Total </t>
  </si>
  <si>
    <t>VAULORIN</t>
  </si>
  <si>
    <t>Vaulorin n°1</t>
  </si>
  <si>
    <t>Vaulorin n°2</t>
  </si>
  <si>
    <t>Vaulorin n°3</t>
  </si>
  <si>
    <t>Vaulorin n°4</t>
  </si>
  <si>
    <t>LE SAINT EXUPERY</t>
  </si>
  <si>
    <t>Aldébarande N°1</t>
  </si>
  <si>
    <t>Aldébarande N°2</t>
  </si>
  <si>
    <t>Aldébarande N°3</t>
  </si>
  <si>
    <t>Aldébarande N°4</t>
  </si>
  <si>
    <t>Petite salle MDA</t>
  </si>
  <si>
    <t>Grande salle MDA</t>
  </si>
  <si>
    <t>Salle commission jeunesse</t>
  </si>
  <si>
    <t>Salle d'activités ass mat</t>
  </si>
  <si>
    <t>Salle de motricité ass mat</t>
  </si>
  <si>
    <t>Salle de repos ass mat</t>
  </si>
  <si>
    <t>Bureau M</t>
  </si>
  <si>
    <t>Grand plateau St Ex</t>
  </si>
  <si>
    <t>GP St Ex + annexes (loge, scène, cuisine)</t>
  </si>
  <si>
    <t>MONTJEAN</t>
  </si>
  <si>
    <t>Grange des attelages + près</t>
  </si>
  <si>
    <t>CHÂTEAU GAILLARD</t>
  </si>
  <si>
    <t>LES JARDINS FAMILIAUX</t>
  </si>
  <si>
    <t>jardins familiaux clos des noyers</t>
  </si>
  <si>
    <t>jardins familiaux clos du val</t>
  </si>
  <si>
    <t>LOCAL GESTE</t>
  </si>
  <si>
    <t>de 9h à 17h                    du lundi au vendredi</t>
  </si>
  <si>
    <t>MAIRIE</t>
  </si>
  <si>
    <t>ss sol mairie</t>
  </si>
  <si>
    <t>salle des fêtes et scène</t>
  </si>
  <si>
    <t>total mairie</t>
  </si>
  <si>
    <t>Prêt mobilier      C</t>
  </si>
  <si>
    <t>MATERIEL</t>
  </si>
  <si>
    <t>Coût à l'unité</t>
  </si>
  <si>
    <t>Quantité emprunté sur l'année</t>
  </si>
  <si>
    <t>Table en bois</t>
  </si>
  <si>
    <t>Banc en bois</t>
  </si>
  <si>
    <t>Grille d'exposition</t>
  </si>
  <si>
    <t>Chaise en tissu rouge ou bleu</t>
  </si>
  <si>
    <t>Barnum avec paroies, goutières et poids</t>
  </si>
  <si>
    <t>Barrière en plastique ou fer</t>
  </si>
  <si>
    <t>Sono portative</t>
  </si>
  <si>
    <t>REPRODUCTION</t>
  </si>
  <si>
    <t>N et Blanc</t>
  </si>
  <si>
    <t>Couleurs</t>
  </si>
  <si>
    <t>A5 Recto</t>
  </si>
  <si>
    <t>A5 Recto/Verso</t>
  </si>
  <si>
    <t>A4 Recto</t>
  </si>
  <si>
    <t>A4 Recto/Verso</t>
  </si>
  <si>
    <t>A3 Recto</t>
  </si>
  <si>
    <t>A3 Recto/Verso</t>
  </si>
  <si>
    <t>coût</t>
  </si>
  <si>
    <t xml:space="preserve">Quantité </t>
  </si>
  <si>
    <t>011 - Charges à caractère général</t>
  </si>
  <si>
    <t>F</t>
  </si>
  <si>
    <t>D</t>
  </si>
  <si>
    <t>Liquidé</t>
  </si>
  <si>
    <t>Réalisé</t>
  </si>
  <si>
    <t>Compte</t>
  </si>
  <si>
    <t>Chapitre</t>
  </si>
  <si>
    <t>Section</t>
  </si>
  <si>
    <t>Sens</t>
  </si>
  <si>
    <t>Nom de l'association</t>
  </si>
  <si>
    <t>Salle utilisée</t>
  </si>
  <si>
    <t>Nombre d'heure d'utilisation sur l'exercice</t>
  </si>
  <si>
    <t xml:space="preserve">Nbre d'heure de ménage </t>
  </si>
  <si>
    <t>Acces aux équipementx publics</t>
  </si>
  <si>
    <t>Exercice</t>
  </si>
  <si>
    <t>Date</t>
  </si>
  <si>
    <t>type</t>
  </si>
  <si>
    <t>Objet</t>
  </si>
  <si>
    <t>Série_de_bordereau</t>
  </si>
  <si>
    <t>N_Bordereau</t>
  </si>
  <si>
    <t>N_Pièce</t>
  </si>
  <si>
    <t>N_Engagement</t>
  </si>
  <si>
    <t>Imputation</t>
  </si>
  <si>
    <t>Tiers</t>
  </si>
  <si>
    <t>Total__R_V_</t>
  </si>
  <si>
    <t>Engagé</t>
  </si>
  <si>
    <t>Reste_engagé</t>
  </si>
  <si>
    <t>6283 - Frais de nettoyage des locaux</t>
  </si>
  <si>
    <t>20/04/2022</t>
  </si>
  <si>
    <t>Liquidation</t>
  </si>
  <si>
    <t>DA39 - Entretien du Tennis CG - MARS 2022 - Facture n° 2203167</t>
  </si>
  <si>
    <t>M+ - Mandats ordinaires</t>
  </si>
  <si>
    <t>COM2022001034</t>
  </si>
  <si>
    <t>6283 - 810 - STMEN - ST</t>
  </si>
  <si>
    <t>Société ROSE NET</t>
  </si>
  <si>
    <t>DA40 - Nettoyage des vestiaires foot Ch. Gaillard - MARS 2022 - Facture n° 2203168</t>
  </si>
  <si>
    <t>COM2022000976</t>
  </si>
  <si>
    <t>15/05/2022</t>
  </si>
  <si>
    <t>DA39 - Entretien du Tennis - AVRIL 2022 - Facture n° 22-04-168</t>
  </si>
  <si>
    <t>DA40 - Nettoyage des vestiaires foot Ch. Gaillard - AVRIL 2022 - Facture n° 22-04-169</t>
  </si>
  <si>
    <t>16/06/2022</t>
  </si>
  <si>
    <t>DA39 - Entretien du Tennis - MAI 2022</t>
  </si>
  <si>
    <t>DA40 - Nettoyage des vestiaires foot Ch. Gaillard - MAI 2022</t>
  </si>
  <si>
    <t>08/07/2022</t>
  </si>
  <si>
    <t>DA171: prestation nettoyage Tennis CG - JUIN 2022</t>
  </si>
  <si>
    <t>COM2022001619</t>
  </si>
  <si>
    <t>DA171: prestation nettoyage vestiaire foot CG - JUIN 2022</t>
  </si>
  <si>
    <t>21/09/2022</t>
  </si>
  <si>
    <t>DA306: Nettoyage divers batiments - JUILLET 2022</t>
  </si>
  <si>
    <t>COM2022001994</t>
  </si>
  <si>
    <t>SAS NETINDUS</t>
  </si>
  <si>
    <t>DA306: Nettoyage divers batiments - AOUT 2022</t>
  </si>
  <si>
    <t>13/12/2022</t>
  </si>
  <si>
    <t>DA306: nettoyage divers batiments - OCTOBRE 2022</t>
  </si>
  <si>
    <t>16/12/2022</t>
  </si>
  <si>
    <t>DA306: marché nettoyage divers batiments engagement selon BPU NOVEMBRE 2022</t>
  </si>
  <si>
    <t>Montant TTC</t>
  </si>
  <si>
    <t>Tennis CG</t>
  </si>
  <si>
    <t>Vestiaires foot CG</t>
  </si>
  <si>
    <t>16/12/2023</t>
  </si>
  <si>
    <t>DA306: marché nettoyage divers batiments engagement selon BPU NOVEMBRE 2023</t>
  </si>
  <si>
    <t>vestaires CG</t>
  </si>
  <si>
    <t>Terrains tennis</t>
  </si>
  <si>
    <t>Coût/H/m²</t>
  </si>
  <si>
    <t>Coût horaire entretien</t>
  </si>
  <si>
    <t xml:space="preserve">Total coût bâtiment </t>
  </si>
  <si>
    <t>coût ammor/H/m²</t>
  </si>
  <si>
    <t>coût d'ammortissement/H/m²</t>
  </si>
  <si>
    <t>Terrain ADESIM + Algéco ADESIM</t>
  </si>
  <si>
    <t>TABLEAU DES AVANTAGES EN NATURE - SAISON 2024/2025</t>
  </si>
  <si>
    <t>Salle Florence Arthaud (ancienne bulle)</t>
  </si>
  <si>
    <t>ANNEXE 2</t>
  </si>
  <si>
    <t>W Plage (individuel)</t>
  </si>
  <si>
    <t>W Glace (individuel)</t>
  </si>
  <si>
    <t>W plage groupe (20 pers)</t>
  </si>
  <si>
    <t>W glace groupe (20 pers)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</si>
</sst>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0\ [$€-40C]_-;\-* #,##0.000\ [$€-40C]_-;_-* &quot;-&quot;??\ [$€-40C]_-;_-@_-"/>
    <numFmt numFmtId="165" formatCode="0.0000"/>
    <numFmt numFmtId="166" formatCode="_-* #,##0.00000_-;\-* #,##0.00000_-;_-* &quot;-&quot;??_-;_-@_-"/>
    <numFmt numFmtId="167" formatCode="0.000"/>
    <numFmt numFmtId="168" formatCode="_-* #,##0.00\ _€_-;\-* #,##0.00\ _€_-;_-* &quot;-&quot;??\ _€_-;_-@_-"/>
    <numFmt numFmtId="169" formatCode="0.00000"/>
    <numFmt numFmtId="170" formatCode="_-* #,##0_-;\-* #,##0_-;_-* &quot;-&quot;??_-;_-@_-"/>
    <numFmt numFmtId="171" formatCode="_-* #,##0.000000_-;\-* #,##0.000000_-;_-* &quot;-&quot;??_-;_-@_-"/>
    <numFmt numFmtId="172" formatCode="_-* #,##0.0000000_-;\-* #,##0.0000000_-;_-* &quot;-&quot;??_-;_-@_-"/>
    <numFmt numFmtId="173" formatCode="_-* #,##0.00000\ _€_-;\-* #,##0.000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3" borderId="38" xfId="0" applyNumberFormat="1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2" fontId="6" fillId="6" borderId="21" xfId="0" applyNumberFormat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2" fontId="6" fillId="6" borderId="29" xfId="0" applyNumberFormat="1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2" fontId="7" fillId="5" borderId="38" xfId="0" applyNumberFormat="1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2" fontId="7" fillId="5" borderId="49" xfId="0" applyNumberFormat="1" applyFont="1" applyFill="1" applyBorder="1" applyAlignment="1">
      <alignment horizontal="center"/>
    </xf>
    <xf numFmtId="1" fontId="6" fillId="6" borderId="21" xfId="0" applyNumberFormat="1" applyFont="1" applyFill="1" applyBorder="1" applyAlignment="1">
      <alignment horizontal="center"/>
    </xf>
    <xf numFmtId="1" fontId="6" fillId="6" borderId="22" xfId="0" applyNumberFormat="1" applyFont="1" applyFill="1" applyBorder="1" applyAlignment="1">
      <alignment horizontal="center"/>
    </xf>
    <xf numFmtId="2" fontId="6" fillId="6" borderId="24" xfId="0" applyNumberFormat="1" applyFont="1" applyFill="1" applyBorder="1" applyAlignment="1">
      <alignment horizontal="center"/>
    </xf>
    <xf numFmtId="1" fontId="6" fillId="6" borderId="26" xfId="0" applyNumberFormat="1" applyFont="1" applyFill="1" applyBorder="1" applyAlignment="1">
      <alignment horizontal="center"/>
    </xf>
    <xf numFmtId="1" fontId="6" fillId="6" borderId="28" xfId="0" applyNumberFormat="1" applyFont="1" applyFill="1" applyBorder="1" applyAlignment="1">
      <alignment horizontal="center"/>
    </xf>
    <xf numFmtId="2" fontId="6" fillId="6" borderId="25" xfId="0" applyNumberFormat="1" applyFont="1" applyFill="1" applyBorder="1" applyAlignment="1">
      <alignment horizontal="center"/>
    </xf>
    <xf numFmtId="1" fontId="6" fillId="6" borderId="29" xfId="0" applyNumberFormat="1" applyFont="1" applyFill="1" applyBorder="1" applyAlignment="1">
      <alignment horizontal="center"/>
    </xf>
    <xf numFmtId="2" fontId="6" fillId="6" borderId="43" xfId="0" applyNumberFormat="1" applyFont="1" applyFill="1" applyBorder="1" applyAlignment="1">
      <alignment horizontal="center"/>
    </xf>
    <xf numFmtId="1" fontId="6" fillId="6" borderId="34" xfId="0" applyNumberFormat="1" applyFont="1" applyFill="1" applyBorder="1" applyAlignment="1">
      <alignment horizontal="center"/>
    </xf>
    <xf numFmtId="1" fontId="6" fillId="6" borderId="35" xfId="0" applyNumberFormat="1" applyFont="1" applyFill="1" applyBorder="1" applyAlignment="1">
      <alignment horizontal="center"/>
    </xf>
    <xf numFmtId="2" fontId="6" fillId="6" borderId="37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6" fillId="6" borderId="3" xfId="0" applyNumberFormat="1" applyFont="1" applyFill="1" applyBorder="1" applyAlignment="1">
      <alignment horizontal="center"/>
    </xf>
    <xf numFmtId="1" fontId="8" fillId="0" borderId="52" xfId="0" applyNumberFormat="1" applyFont="1" applyBorder="1" applyAlignment="1">
      <alignment horizontal="center"/>
    </xf>
    <xf numFmtId="2" fontId="6" fillId="0" borderId="35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5" borderId="47" xfId="0" applyNumberFormat="1" applyFont="1" applyFill="1" applyBorder="1" applyAlignment="1">
      <alignment horizontal="center"/>
    </xf>
    <xf numFmtId="2" fontId="6" fillId="6" borderId="23" xfId="0" applyNumberFormat="1" applyFont="1" applyFill="1" applyBorder="1" applyAlignment="1">
      <alignment horizontal="center"/>
    </xf>
    <xf numFmtId="2" fontId="6" fillId="6" borderId="12" xfId="0" applyNumberFormat="1" applyFont="1" applyFill="1" applyBorder="1" applyAlignment="1">
      <alignment horizontal="center"/>
    </xf>
    <xf numFmtId="2" fontId="7" fillId="3" borderId="14" xfId="0" applyNumberFormat="1" applyFont="1" applyFill="1" applyBorder="1" applyAlignment="1">
      <alignment horizontal="center"/>
    </xf>
    <xf numFmtId="2" fontId="7" fillId="5" borderId="50" xfId="0" applyNumberFormat="1" applyFont="1" applyFill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" fontId="6" fillId="0" borderId="43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" fontId="9" fillId="3" borderId="47" xfId="0" applyNumberFormat="1" applyFont="1" applyFill="1" applyBorder="1" applyAlignment="1">
      <alignment horizontal="center"/>
    </xf>
    <xf numFmtId="2" fontId="9" fillId="3" borderId="47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6" fillId="7" borderId="1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0" borderId="15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0" xfId="0" applyFont="1"/>
    <xf numFmtId="0" fontId="0" fillId="10" borderId="0" xfId="0" applyFill="1"/>
    <xf numFmtId="43" fontId="6" fillId="0" borderId="26" xfId="1" applyFont="1" applyBorder="1" applyAlignment="1">
      <alignment horizontal="center"/>
    </xf>
    <xf numFmtId="43" fontId="6" fillId="0" borderId="34" xfId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0" fillId="0" borderId="55" xfId="0" applyBorder="1"/>
    <xf numFmtId="0" fontId="0" fillId="0" borderId="48" xfId="0" applyBorder="1"/>
    <xf numFmtId="0" fontId="4" fillId="0" borderId="6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 wrapText="1"/>
    </xf>
    <xf numFmtId="0" fontId="4" fillId="0" borderId="6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62" xfId="0" applyFont="1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39" xfId="0" applyFont="1" applyBorder="1"/>
    <xf numFmtId="0" fontId="4" fillId="0" borderId="19" xfId="0" applyFont="1" applyBorder="1"/>
    <xf numFmtId="0" fontId="4" fillId="0" borderId="44" xfId="0" applyFont="1" applyBorder="1"/>
    <xf numFmtId="0" fontId="0" fillId="0" borderId="39" xfId="0" applyBorder="1"/>
    <xf numFmtId="0" fontId="0" fillId="0" borderId="19" xfId="0" applyBorder="1"/>
    <xf numFmtId="0" fontId="6" fillId="0" borderId="19" xfId="0" applyFont="1" applyBorder="1"/>
    <xf numFmtId="0" fontId="6" fillId="0" borderId="44" xfId="0" applyFont="1" applyBorder="1"/>
    <xf numFmtId="0" fontId="0" fillId="0" borderId="44" xfId="0" applyBorder="1"/>
    <xf numFmtId="0" fontId="0" fillId="4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2" fontId="0" fillId="4" borderId="0" xfId="0" applyNumberFormat="1" applyFill="1"/>
    <xf numFmtId="43" fontId="0" fillId="0" borderId="0" xfId="3" applyFont="1"/>
    <xf numFmtId="2" fontId="6" fillId="0" borderId="22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6" fillId="6" borderId="22" xfId="0" applyNumberFormat="1" applyFont="1" applyFill="1" applyBorder="1" applyAlignment="1">
      <alignment horizontal="center"/>
    </xf>
    <xf numFmtId="2" fontId="6" fillId="6" borderId="28" xfId="0" applyNumberFormat="1" applyFont="1" applyFill="1" applyBorder="1" applyAlignment="1">
      <alignment horizontal="center"/>
    </xf>
    <xf numFmtId="2" fontId="6" fillId="6" borderId="35" xfId="0" applyNumberFormat="1" applyFont="1" applyFill="1" applyBorder="1" applyAlignment="1">
      <alignment horizontal="center"/>
    </xf>
    <xf numFmtId="43" fontId="6" fillId="6" borderId="21" xfId="1" applyFont="1" applyFill="1" applyBorder="1" applyAlignment="1">
      <alignment horizontal="center"/>
    </xf>
    <xf numFmtId="43" fontId="6" fillId="6" borderId="26" xfId="1" applyFont="1" applyFill="1" applyBorder="1" applyAlignment="1">
      <alignment horizontal="center"/>
    </xf>
    <xf numFmtId="43" fontId="6" fillId="6" borderId="34" xfId="1" applyFont="1" applyFill="1" applyBorder="1" applyAlignment="1">
      <alignment horizontal="center"/>
    </xf>
    <xf numFmtId="43" fontId="8" fillId="6" borderId="26" xfId="1" applyFont="1" applyFill="1" applyBorder="1" applyAlignment="1">
      <alignment horizontal="center"/>
    </xf>
    <xf numFmtId="170" fontId="6" fillId="6" borderId="43" xfId="1" applyNumberFormat="1" applyFont="1" applyFill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6" fillId="0" borderId="3" xfId="0" applyFont="1" applyBorder="1" applyAlignment="1">
      <alignment horizontal="left"/>
    </xf>
    <xf numFmtId="165" fontId="6" fillId="0" borderId="2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50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left"/>
    </xf>
    <xf numFmtId="165" fontId="6" fillId="0" borderId="64" xfId="0" applyNumberFormat="1" applyFont="1" applyBorder="1" applyAlignment="1">
      <alignment horizontal="left"/>
    </xf>
    <xf numFmtId="165" fontId="6" fillId="0" borderId="25" xfId="0" applyNumberFormat="1" applyFont="1" applyBorder="1" applyAlignment="1">
      <alignment horizontal="left"/>
    </xf>
    <xf numFmtId="165" fontId="6" fillId="0" borderId="50" xfId="0" applyNumberFormat="1" applyFont="1" applyBorder="1" applyAlignment="1">
      <alignment horizontal="center"/>
    </xf>
    <xf numFmtId="167" fontId="6" fillId="6" borderId="21" xfId="0" applyNumberFormat="1" applyFont="1" applyFill="1" applyBorder="1" applyAlignment="1">
      <alignment horizontal="center"/>
    </xf>
    <xf numFmtId="167" fontId="6" fillId="6" borderId="26" xfId="0" applyNumberFormat="1" applyFont="1" applyFill="1" applyBorder="1" applyAlignment="1">
      <alignment horizontal="center"/>
    </xf>
    <xf numFmtId="167" fontId="6" fillId="6" borderId="29" xfId="0" applyNumberFormat="1" applyFont="1" applyFill="1" applyBorder="1" applyAlignment="1">
      <alignment horizontal="center"/>
    </xf>
    <xf numFmtId="167" fontId="6" fillId="6" borderId="34" xfId="0" applyNumberFormat="1" applyFont="1" applyFill="1" applyBorder="1" applyAlignment="1">
      <alignment horizontal="center"/>
    </xf>
    <xf numFmtId="165" fontId="6" fillId="6" borderId="21" xfId="0" applyNumberFormat="1" applyFont="1" applyFill="1" applyBorder="1" applyAlignment="1">
      <alignment horizontal="center"/>
    </xf>
    <xf numFmtId="165" fontId="6" fillId="6" borderId="26" xfId="0" applyNumberFormat="1" applyFont="1" applyFill="1" applyBorder="1" applyAlignment="1">
      <alignment horizontal="center"/>
    </xf>
    <xf numFmtId="165" fontId="6" fillId="6" borderId="29" xfId="0" applyNumberFormat="1" applyFont="1" applyFill="1" applyBorder="1" applyAlignment="1">
      <alignment horizontal="center"/>
    </xf>
    <xf numFmtId="2" fontId="8" fillId="6" borderId="35" xfId="0" applyNumberFormat="1" applyFont="1" applyFill="1" applyBorder="1" applyAlignment="1">
      <alignment horizontal="center"/>
    </xf>
    <xf numFmtId="170" fontId="8" fillId="6" borderId="21" xfId="1" applyNumberFormat="1" applyFont="1" applyFill="1" applyBorder="1" applyAlignment="1">
      <alignment horizontal="center"/>
    </xf>
    <xf numFmtId="170" fontId="6" fillId="6" borderId="9" xfId="1" applyNumberFormat="1" applyFont="1" applyFill="1" applyBorder="1" applyAlignment="1">
      <alignment horizontal="center"/>
    </xf>
    <xf numFmtId="170" fontId="8" fillId="6" borderId="26" xfId="1" applyNumberFormat="1" applyFont="1" applyFill="1" applyBorder="1" applyAlignment="1">
      <alignment horizontal="center"/>
    </xf>
    <xf numFmtId="170" fontId="8" fillId="6" borderId="29" xfId="1" applyNumberFormat="1" applyFont="1" applyFill="1" applyBorder="1" applyAlignment="1">
      <alignment horizontal="center"/>
    </xf>
    <xf numFmtId="170" fontId="8" fillId="6" borderId="34" xfId="1" applyNumberFormat="1" applyFont="1" applyFill="1" applyBorder="1" applyAlignment="1">
      <alignment horizontal="center"/>
    </xf>
    <xf numFmtId="170" fontId="6" fillId="6" borderId="37" xfId="1" applyNumberFormat="1" applyFont="1" applyFill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38" xfId="0" applyNumberFormat="1" applyFont="1" applyFill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5" fontId="9" fillId="3" borderId="47" xfId="0" applyNumberFormat="1" applyFont="1" applyFill="1" applyBorder="1" applyAlignment="1">
      <alignment horizontal="center"/>
    </xf>
    <xf numFmtId="165" fontId="6" fillId="0" borderId="43" xfId="0" applyNumberFormat="1" applyFont="1" applyBorder="1" applyAlignment="1">
      <alignment horizontal="left"/>
    </xf>
    <xf numFmtId="165" fontId="6" fillId="0" borderId="34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6" fillId="6" borderId="22" xfId="1" applyNumberFormat="1" applyFont="1" applyFill="1" applyBorder="1" applyAlignment="1">
      <alignment horizontal="center"/>
    </xf>
    <xf numFmtId="2" fontId="6" fillId="6" borderId="28" xfId="1" applyNumberFormat="1" applyFont="1" applyFill="1" applyBorder="1" applyAlignment="1">
      <alignment horizontal="center"/>
    </xf>
    <xf numFmtId="2" fontId="8" fillId="6" borderId="28" xfId="1" applyNumberFormat="1" applyFont="1" applyFill="1" applyBorder="1" applyAlignment="1">
      <alignment horizontal="center"/>
    </xf>
    <xf numFmtId="2" fontId="6" fillId="6" borderId="26" xfId="0" applyNumberFormat="1" applyFont="1" applyFill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165" fontId="4" fillId="6" borderId="28" xfId="0" applyNumberFormat="1" applyFont="1" applyFill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165" fontId="0" fillId="6" borderId="28" xfId="0" applyNumberForma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5" fontId="0" fillId="6" borderId="30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2" fillId="3" borderId="38" xfId="0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66" fontId="6" fillId="0" borderId="21" xfId="1" applyNumberFormat="1" applyFont="1" applyBorder="1" applyAlignment="1">
      <alignment horizontal="left"/>
    </xf>
    <xf numFmtId="166" fontId="6" fillId="0" borderId="26" xfId="1" applyNumberFormat="1" applyFont="1" applyBorder="1" applyAlignment="1">
      <alignment horizontal="left"/>
    </xf>
    <xf numFmtId="171" fontId="6" fillId="0" borderId="26" xfId="1" applyNumberFormat="1" applyFont="1" applyBorder="1" applyAlignment="1">
      <alignment horizontal="left"/>
    </xf>
    <xf numFmtId="172" fontId="6" fillId="0" borderId="26" xfId="1" applyNumberFormat="1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43" fontId="6" fillId="0" borderId="50" xfId="1" applyFont="1" applyBorder="1" applyAlignment="1">
      <alignment horizontal="left"/>
    </xf>
    <xf numFmtId="43" fontId="6" fillId="0" borderId="26" xfId="1" applyFont="1" applyBorder="1" applyAlignment="1">
      <alignment horizontal="left"/>
    </xf>
    <xf numFmtId="165" fontId="6" fillId="0" borderId="64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43" fontId="6" fillId="0" borderId="50" xfId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173" fontId="6" fillId="0" borderId="0" xfId="0" applyNumberFormat="1" applyFont="1"/>
    <xf numFmtId="166" fontId="6" fillId="0" borderId="0" xfId="1" applyNumberFormat="1" applyFont="1" applyAlignment="1">
      <alignment horizontal="center"/>
    </xf>
    <xf numFmtId="169" fontId="0" fillId="6" borderId="0" xfId="0" applyNumberFormat="1" applyFill="1" applyAlignment="1">
      <alignment horizontal="center"/>
    </xf>
    <xf numFmtId="2" fontId="6" fillId="7" borderId="2" xfId="0" applyNumberFormat="1" applyFont="1" applyFill="1" applyBorder="1"/>
    <xf numFmtId="0" fontId="0" fillId="0" borderId="3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5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7" borderId="1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7" fillId="8" borderId="1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4">
    <cellStyle name="Milliers" xfId="1" builtinId="3"/>
    <cellStyle name="Milliers 2" xfId="2" xr:uid="{205CD22B-3B6A-4703-B618-ABC21F345C0C}"/>
    <cellStyle name="Milliers 3" xfId="3" xr:uid="{14F217EB-39C5-4FC5-935D-6EAE49B9B9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4CF7-97F6-478A-853E-5D2C16A0303E}">
  <dimension ref="A1:C58"/>
  <sheetViews>
    <sheetView workbookViewId="0">
      <selection activeCell="C12" sqref="C12"/>
    </sheetView>
  </sheetViews>
  <sheetFormatPr baseColWidth="10" defaultRowHeight="15" x14ac:dyDescent="0.25"/>
  <cols>
    <col min="1" max="1" width="19.42578125" bestFit="1" customWidth="1"/>
    <col min="2" max="2" width="12.42578125" bestFit="1" customWidth="1"/>
    <col min="3" max="3" width="27" bestFit="1" customWidth="1"/>
  </cols>
  <sheetData>
    <row r="1" spans="1:3" ht="30" x14ac:dyDescent="0.25">
      <c r="A1" s="2" t="s">
        <v>146</v>
      </c>
      <c r="B1" s="2" t="s">
        <v>147</v>
      </c>
      <c r="C1" s="3" t="s">
        <v>148</v>
      </c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61FFF8-F83D-45E7-B3A9-0E7802CB5FA0}">
          <x14:formula1>
            <xm:f>'Jours d''ouvertures par site'!$C$4:$C$49</xm:f>
          </x14:formula1>
          <xm:sqref>B2:B58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8319-B76C-4129-89BC-271BAECE5A2B}">
  <sheetPr>
    <tabColor theme="7"/>
  </sheetPr>
  <dimension ref="B2:E49"/>
  <sheetViews>
    <sheetView topLeftCell="B1" workbookViewId="0">
      <selection activeCell="D4" sqref="D4"/>
    </sheetView>
  </sheetViews>
  <sheetFormatPr baseColWidth="10" defaultRowHeight="15" x14ac:dyDescent="0.25"/>
  <cols>
    <col min="1" max="1" width="5" customWidth="1"/>
    <col min="3" max="3" width="29.28515625" bestFit="1" customWidth="1"/>
    <col min="4" max="4" width="18.85546875" customWidth="1"/>
    <col min="5" max="5" width="16.28515625" customWidth="1"/>
  </cols>
  <sheetData>
    <row r="2" spans="2:5" ht="15.75" thickBot="1" x14ac:dyDescent="0.3"/>
    <row r="3" spans="2:5" ht="30.75" thickBot="1" x14ac:dyDescent="0.3">
      <c r="C3" s="149"/>
      <c r="D3" s="158" t="s">
        <v>40</v>
      </c>
      <c r="E3" s="3" t="s">
        <v>149</v>
      </c>
    </row>
    <row r="4" spans="2:5" x14ac:dyDescent="0.25">
      <c r="B4" s="276" t="s">
        <v>0</v>
      </c>
      <c r="C4" s="150" t="s">
        <v>1</v>
      </c>
      <c r="D4" s="159"/>
      <c r="E4" s="150"/>
    </row>
    <row r="5" spans="2:5" x14ac:dyDescent="0.25">
      <c r="B5" s="277"/>
      <c r="C5" s="151" t="s">
        <v>2</v>
      </c>
      <c r="D5" s="160"/>
      <c r="E5" s="151"/>
    </row>
    <row r="6" spans="2:5" x14ac:dyDescent="0.25">
      <c r="B6" s="277"/>
      <c r="C6" s="151" t="s">
        <v>3</v>
      </c>
      <c r="D6" s="160"/>
      <c r="E6" s="151"/>
    </row>
    <row r="7" spans="2:5" x14ac:dyDescent="0.25">
      <c r="B7" s="277"/>
      <c r="C7" s="152" t="s">
        <v>4</v>
      </c>
      <c r="D7" s="160"/>
      <c r="E7" s="152"/>
    </row>
    <row r="8" spans="2:5" x14ac:dyDescent="0.25">
      <c r="B8" s="277"/>
      <c r="C8" s="151" t="s">
        <v>5</v>
      </c>
      <c r="D8" s="160"/>
      <c r="E8" s="151"/>
    </row>
    <row r="9" spans="2:5" ht="15.75" thickBot="1" x14ac:dyDescent="0.3">
      <c r="B9" s="278"/>
      <c r="C9" s="153" t="s">
        <v>6</v>
      </c>
      <c r="D9" s="161"/>
      <c r="E9" s="153"/>
    </row>
    <row r="10" spans="2:5" x14ac:dyDescent="0.25">
      <c r="B10" s="276" t="s">
        <v>36</v>
      </c>
      <c r="C10" s="150" t="s">
        <v>9</v>
      </c>
      <c r="D10" s="159"/>
      <c r="E10" s="150"/>
    </row>
    <row r="11" spans="2:5" x14ac:dyDescent="0.25">
      <c r="B11" s="277"/>
      <c r="C11" s="151" t="s">
        <v>10</v>
      </c>
      <c r="D11" s="160"/>
      <c r="E11" s="151"/>
    </row>
    <row r="12" spans="2:5" x14ac:dyDescent="0.25">
      <c r="B12" s="277"/>
      <c r="C12" s="151" t="s">
        <v>11</v>
      </c>
      <c r="D12" s="160"/>
      <c r="E12" s="151"/>
    </row>
    <row r="13" spans="2:5" ht="15.75" thickBot="1" x14ac:dyDescent="0.3">
      <c r="B13" s="278"/>
      <c r="C13" s="153" t="s">
        <v>12</v>
      </c>
      <c r="D13" s="161"/>
      <c r="E13" s="153"/>
    </row>
    <row r="14" spans="2:5" x14ac:dyDescent="0.25">
      <c r="B14" s="273" t="s">
        <v>41</v>
      </c>
      <c r="C14" s="154" t="s">
        <v>7</v>
      </c>
      <c r="D14" s="159"/>
      <c r="E14" s="154"/>
    </row>
    <row r="15" spans="2:5" x14ac:dyDescent="0.25">
      <c r="B15" s="274"/>
      <c r="C15" s="155" t="s">
        <v>8</v>
      </c>
      <c r="D15" s="160"/>
      <c r="E15" s="155"/>
    </row>
    <row r="16" spans="2:5" x14ac:dyDescent="0.25">
      <c r="B16" s="274"/>
      <c r="C16" s="155" t="s">
        <v>13</v>
      </c>
      <c r="D16" s="160"/>
      <c r="E16" s="155"/>
    </row>
    <row r="17" spans="2:5" x14ac:dyDescent="0.25">
      <c r="B17" s="274"/>
      <c r="C17" s="155" t="s">
        <v>14</v>
      </c>
      <c r="D17" s="160"/>
      <c r="E17" s="155"/>
    </row>
    <row r="18" spans="2:5" x14ac:dyDescent="0.25">
      <c r="B18" s="274"/>
      <c r="C18" s="155" t="s">
        <v>15</v>
      </c>
      <c r="D18" s="160"/>
      <c r="E18" s="155"/>
    </row>
    <row r="19" spans="2:5" ht="15.75" thickBot="1" x14ac:dyDescent="0.3">
      <c r="B19" s="275"/>
      <c r="C19" s="156" t="s">
        <v>16</v>
      </c>
      <c r="D19" s="161"/>
      <c r="E19" s="156"/>
    </row>
    <row r="20" spans="2:5" x14ac:dyDescent="0.25">
      <c r="B20" s="273" t="s">
        <v>37</v>
      </c>
      <c r="C20" s="150" t="s">
        <v>17</v>
      </c>
      <c r="D20" s="159"/>
      <c r="E20" s="150"/>
    </row>
    <row r="21" spans="2:5" x14ac:dyDescent="0.25">
      <c r="B21" s="274"/>
      <c r="C21" s="151" t="s">
        <v>18</v>
      </c>
      <c r="D21" s="160"/>
      <c r="E21" s="151"/>
    </row>
    <row r="22" spans="2:5" ht="15.75" thickBot="1" x14ac:dyDescent="0.3">
      <c r="B22" s="275"/>
      <c r="C22" s="153" t="s">
        <v>19</v>
      </c>
      <c r="D22" s="161"/>
      <c r="E22" s="153"/>
    </row>
    <row r="23" spans="2:5" x14ac:dyDescent="0.25">
      <c r="B23" s="273" t="s">
        <v>38</v>
      </c>
      <c r="C23" s="150" t="s">
        <v>20</v>
      </c>
      <c r="D23" s="159"/>
      <c r="E23" s="150"/>
    </row>
    <row r="24" spans="2:5" x14ac:dyDescent="0.25">
      <c r="B24" s="274"/>
      <c r="C24" s="151" t="s">
        <v>21</v>
      </c>
      <c r="D24" s="160"/>
      <c r="E24" s="151"/>
    </row>
    <row r="25" spans="2:5" x14ac:dyDescent="0.25">
      <c r="B25" s="274"/>
      <c r="C25" s="151" t="s">
        <v>22</v>
      </c>
      <c r="D25" s="160"/>
      <c r="E25" s="151"/>
    </row>
    <row r="26" spans="2:5" x14ac:dyDescent="0.25">
      <c r="B26" s="274"/>
      <c r="C26" s="151" t="s">
        <v>23</v>
      </c>
      <c r="D26" s="160"/>
      <c r="E26" s="151"/>
    </row>
    <row r="27" spans="2:5" x14ac:dyDescent="0.25">
      <c r="B27" s="274"/>
      <c r="C27" s="151" t="s">
        <v>24</v>
      </c>
      <c r="D27" s="160"/>
      <c r="E27" s="151"/>
    </row>
    <row r="28" spans="2:5" x14ac:dyDescent="0.25">
      <c r="B28" s="274"/>
      <c r="C28" s="151" t="s">
        <v>25</v>
      </c>
      <c r="D28" s="160"/>
      <c r="E28" s="151"/>
    </row>
    <row r="29" spans="2:5" x14ac:dyDescent="0.25">
      <c r="B29" s="274"/>
      <c r="C29" s="151" t="s">
        <v>26</v>
      </c>
      <c r="D29" s="160"/>
      <c r="E29" s="151"/>
    </row>
    <row r="30" spans="2:5" x14ac:dyDescent="0.25">
      <c r="B30" s="274"/>
      <c r="C30" s="151" t="s">
        <v>27</v>
      </c>
      <c r="D30" s="160"/>
      <c r="E30" s="151"/>
    </row>
    <row r="31" spans="2:5" x14ac:dyDescent="0.25">
      <c r="B31" s="274"/>
      <c r="C31" s="151" t="s">
        <v>28</v>
      </c>
      <c r="D31" s="160"/>
      <c r="E31" s="151"/>
    </row>
    <row r="32" spans="2:5" x14ac:dyDescent="0.25">
      <c r="B32" s="274"/>
      <c r="C32" s="151" t="s">
        <v>29</v>
      </c>
      <c r="D32" s="160"/>
      <c r="E32" s="151"/>
    </row>
    <row r="33" spans="2:5" x14ac:dyDescent="0.25">
      <c r="B33" s="274"/>
      <c r="C33" s="151" t="s">
        <v>30</v>
      </c>
      <c r="D33" s="160"/>
      <c r="E33" s="151"/>
    </row>
    <row r="34" spans="2:5" x14ac:dyDescent="0.25">
      <c r="B34" s="274"/>
      <c r="C34" s="151" t="s">
        <v>31</v>
      </c>
      <c r="D34" s="160"/>
      <c r="E34" s="151"/>
    </row>
    <row r="35" spans="2:5" ht="15.75" thickBot="1" x14ac:dyDescent="0.3">
      <c r="B35" s="275"/>
      <c r="C35" s="153" t="s">
        <v>32</v>
      </c>
      <c r="D35" s="161"/>
      <c r="E35" s="153"/>
    </row>
    <row r="36" spans="2:5" x14ac:dyDescent="0.25">
      <c r="B36" s="273" t="s">
        <v>39</v>
      </c>
      <c r="C36" s="150" t="s">
        <v>33</v>
      </c>
      <c r="D36" s="159"/>
      <c r="E36" s="150"/>
    </row>
    <row r="37" spans="2:5" x14ac:dyDescent="0.25">
      <c r="B37" s="274"/>
      <c r="C37" s="151" t="s">
        <v>34</v>
      </c>
      <c r="D37" s="160"/>
      <c r="E37" s="151"/>
    </row>
    <row r="38" spans="2:5" ht="15.75" thickBot="1" x14ac:dyDescent="0.3">
      <c r="B38" s="275"/>
      <c r="C38" s="153" t="s">
        <v>35</v>
      </c>
      <c r="D38" s="161"/>
      <c r="E38" s="153"/>
    </row>
    <row r="39" spans="2:5" x14ac:dyDescent="0.25">
      <c r="B39" s="273" t="s">
        <v>42</v>
      </c>
      <c r="C39" s="150" t="s">
        <v>43</v>
      </c>
      <c r="D39" s="162"/>
      <c r="E39" s="150"/>
    </row>
    <row r="40" spans="2:5" x14ac:dyDescent="0.25">
      <c r="B40" s="274"/>
      <c r="C40" s="151" t="s">
        <v>44</v>
      </c>
      <c r="D40" s="163"/>
      <c r="E40" s="151"/>
    </row>
    <row r="41" spans="2:5" x14ac:dyDescent="0.25">
      <c r="B41" s="274"/>
      <c r="C41" s="151" t="s">
        <v>45</v>
      </c>
      <c r="D41" s="163"/>
      <c r="E41" s="151"/>
    </row>
    <row r="42" spans="2:5" x14ac:dyDescent="0.25">
      <c r="B42" s="274"/>
      <c r="C42" s="151" t="s">
        <v>46</v>
      </c>
      <c r="D42" s="163"/>
      <c r="E42" s="151"/>
    </row>
    <row r="43" spans="2:5" ht="17.25" x14ac:dyDescent="0.3">
      <c r="B43" s="274"/>
      <c r="C43" s="151" t="s">
        <v>47</v>
      </c>
      <c r="D43" s="164"/>
      <c r="E43" s="151"/>
    </row>
    <row r="44" spans="2:5" ht="17.25" x14ac:dyDescent="0.3">
      <c r="B44" s="274"/>
      <c r="C44" s="151" t="s">
        <v>48</v>
      </c>
      <c r="D44" s="164"/>
      <c r="E44" s="151"/>
    </row>
    <row r="45" spans="2:5" ht="18" thickBot="1" x14ac:dyDescent="0.35">
      <c r="B45" s="275"/>
      <c r="C45" s="153" t="s">
        <v>55</v>
      </c>
      <c r="D45" s="165"/>
      <c r="E45" s="153"/>
    </row>
    <row r="46" spans="2:5" ht="15.75" thickBot="1" x14ac:dyDescent="0.3">
      <c r="B46" s="148"/>
      <c r="C46" s="157" t="s">
        <v>50</v>
      </c>
      <c r="D46" s="148"/>
      <c r="E46" s="157"/>
    </row>
    <row r="47" spans="2:5" ht="15.75" thickBot="1" x14ac:dyDescent="0.3">
      <c r="B47" s="148"/>
      <c r="C47" s="157" t="s">
        <v>51</v>
      </c>
      <c r="D47" s="148"/>
      <c r="E47" s="157"/>
    </row>
    <row r="48" spans="2:5" x14ac:dyDescent="0.25">
      <c r="B48" s="276" t="s">
        <v>52</v>
      </c>
      <c r="C48" s="150" t="s">
        <v>53</v>
      </c>
      <c r="D48" s="162"/>
      <c r="E48" s="150"/>
    </row>
    <row r="49" spans="2:5" ht="15.75" thickBot="1" x14ac:dyDescent="0.3">
      <c r="B49" s="278"/>
      <c r="C49" s="153" t="s">
        <v>54</v>
      </c>
      <c r="D49" s="166"/>
      <c r="E49" s="153"/>
    </row>
  </sheetData>
  <mergeCells count="8">
    <mergeCell ref="B14:B19"/>
    <mergeCell ref="B4:B9"/>
    <mergeCell ref="B10:B13"/>
    <mergeCell ref="B39:B45"/>
    <mergeCell ref="B48:B49"/>
    <mergeCell ref="B20:B22"/>
    <mergeCell ref="B23:B35"/>
    <mergeCell ref="B36:B3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13B4-2627-4535-A782-2BB97F127F83}">
  <sheetPr>
    <tabColor theme="9"/>
    <pageSetUpPr fitToPage="1"/>
  </sheetPr>
  <dimension ref="B1:AB87"/>
  <sheetViews>
    <sheetView tabSelected="1" zoomScale="70" zoomScaleNormal="70" workbookViewId="0">
      <selection activeCell="AD21" sqref="AD21"/>
    </sheetView>
  </sheetViews>
  <sheetFormatPr baseColWidth="10" defaultRowHeight="15" x14ac:dyDescent="0.25"/>
  <cols>
    <col min="6" max="6" width="11.85546875" customWidth="1"/>
    <col min="7" max="7" width="11.42578125" customWidth="1"/>
    <col min="8" max="8" width="15.140625" bestFit="1" customWidth="1"/>
    <col min="9" max="9" width="15.140625" customWidth="1"/>
    <col min="11" max="11" width="14.42578125" bestFit="1" customWidth="1"/>
    <col min="13" max="13" width="14.7109375" bestFit="1" customWidth="1"/>
    <col min="15" max="15" width="12.85546875" bestFit="1" customWidth="1"/>
    <col min="17" max="17" width="21.28515625" customWidth="1"/>
  </cols>
  <sheetData>
    <row r="1" spans="2:28" ht="15.75" thickBot="1" x14ac:dyDescent="0.3"/>
    <row r="2" spans="2:28" ht="32.25" thickBot="1" x14ac:dyDescent="0.55000000000000004">
      <c r="B2" s="286" t="s">
        <v>206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8"/>
      <c r="V2" s="357" t="s">
        <v>208</v>
      </c>
      <c r="W2" s="358"/>
      <c r="X2" s="358"/>
      <c r="Y2" s="358"/>
      <c r="Z2" s="358"/>
      <c r="AA2" s="359"/>
    </row>
    <row r="3" spans="2:28" ht="15.75" thickBot="1" x14ac:dyDescent="0.3"/>
    <row r="4" spans="2:28" ht="52.5" thickBot="1" x14ac:dyDescent="0.35">
      <c r="B4" s="289" t="s">
        <v>56</v>
      </c>
      <c r="C4" s="290"/>
      <c r="D4" s="290"/>
      <c r="E4" s="291"/>
      <c r="F4" s="192"/>
      <c r="G4" s="192"/>
      <c r="H4" s="268"/>
      <c r="I4" s="192"/>
      <c r="J4" s="6"/>
      <c r="K4" s="270"/>
      <c r="L4" s="8"/>
      <c r="M4" s="7"/>
      <c r="N4" s="8"/>
      <c r="O4" s="9" t="s">
        <v>57</v>
      </c>
      <c r="P4" s="6"/>
      <c r="Q4" s="7"/>
      <c r="R4" s="7"/>
      <c r="S4" s="8"/>
      <c r="T4" s="10" t="s">
        <v>58</v>
      </c>
      <c r="V4" s="6"/>
      <c r="W4" s="6"/>
      <c r="X4" s="5"/>
      <c r="Y4" s="6"/>
      <c r="Z4" s="6"/>
      <c r="AA4" s="115" t="s">
        <v>115</v>
      </c>
      <c r="AB4" s="6"/>
    </row>
    <row r="5" spans="2:28" ht="18" thickBot="1" x14ac:dyDescent="0.35">
      <c r="B5" s="5"/>
      <c r="C5" s="5"/>
      <c r="D5" s="5"/>
      <c r="E5" s="5"/>
      <c r="F5" s="5"/>
      <c r="G5" s="5"/>
      <c r="H5" s="269"/>
      <c r="I5" s="5"/>
      <c r="J5" s="6"/>
      <c r="K5" s="6"/>
      <c r="L5" s="6"/>
      <c r="M5" s="147"/>
      <c r="N5" s="8"/>
      <c r="O5" s="6"/>
      <c r="P5" s="6"/>
      <c r="Q5" s="7"/>
      <c r="R5" s="7"/>
      <c r="S5" s="8"/>
      <c r="T5" s="6"/>
      <c r="V5" s="6"/>
      <c r="W5" s="6"/>
      <c r="X5" s="5"/>
      <c r="Y5" s="6"/>
      <c r="Z5" s="6"/>
      <c r="AA5" s="6"/>
      <c r="AB5" s="6"/>
    </row>
    <row r="6" spans="2:28" ht="69.75" thickBot="1" x14ac:dyDescent="0.35">
      <c r="B6" s="289" t="s">
        <v>59</v>
      </c>
      <c r="C6" s="290"/>
      <c r="D6" s="290"/>
      <c r="E6" s="290"/>
      <c r="F6" s="9" t="s">
        <v>200</v>
      </c>
      <c r="G6" s="186" t="s">
        <v>203</v>
      </c>
      <c r="H6" s="9" t="s">
        <v>201</v>
      </c>
      <c r="I6" s="9" t="s">
        <v>202</v>
      </c>
      <c r="J6" s="9" t="s">
        <v>60</v>
      </c>
      <c r="K6" s="11" t="s">
        <v>61</v>
      </c>
      <c r="L6" s="11" t="s">
        <v>62</v>
      </c>
      <c r="M6" s="12" t="s">
        <v>63</v>
      </c>
      <c r="N6" s="267" t="s">
        <v>64</v>
      </c>
      <c r="O6" s="267" t="s">
        <v>65</v>
      </c>
      <c r="P6" s="6"/>
      <c r="Q6" s="14" t="s">
        <v>66</v>
      </c>
      <c r="R6" s="14" t="s">
        <v>67</v>
      </c>
      <c r="S6" s="15" t="s">
        <v>64</v>
      </c>
      <c r="T6" s="16" t="s">
        <v>65</v>
      </c>
      <c r="V6" s="323" t="s">
        <v>116</v>
      </c>
      <c r="W6" s="324"/>
      <c r="X6" s="324"/>
      <c r="Y6" s="116" t="s">
        <v>117</v>
      </c>
      <c r="Z6" s="116" t="s">
        <v>118</v>
      </c>
      <c r="AA6" s="117" t="s">
        <v>65</v>
      </c>
      <c r="AB6" s="118"/>
    </row>
    <row r="7" spans="2:28" ht="34.5" x14ac:dyDescent="0.3">
      <c r="B7" s="292" t="s">
        <v>68</v>
      </c>
      <c r="C7" s="293"/>
      <c r="D7" s="293"/>
      <c r="E7" s="294"/>
      <c r="F7" s="191">
        <v>2.2652261085823151E-2</v>
      </c>
      <c r="G7" s="232">
        <v>1.41E-2</v>
      </c>
      <c r="H7" s="191">
        <v>1.0779369123206097E-2</v>
      </c>
      <c r="I7" s="197">
        <v>4.7531630209029251E-2</v>
      </c>
      <c r="J7" s="17">
        <v>70</v>
      </c>
      <c r="K7" s="17">
        <f>1580/J14*J7</f>
        <v>34.433374844333748</v>
      </c>
      <c r="L7" s="18">
        <f>J7+K7</f>
        <v>104.43337484433374</v>
      </c>
      <c r="M7" s="173">
        <f>I7*L7</f>
        <v>4.9638885545818088</v>
      </c>
      <c r="N7" s="266"/>
      <c r="O7" s="266">
        <f>M7*N7</f>
        <v>0</v>
      </c>
      <c r="P7" s="6"/>
      <c r="Q7" s="21" t="s">
        <v>69</v>
      </c>
      <c r="R7" s="22">
        <v>11.07</v>
      </c>
      <c r="S7" s="23"/>
      <c r="T7" s="24">
        <f>R7*S7</f>
        <v>0</v>
      </c>
      <c r="V7" s="279" t="s">
        <v>119</v>
      </c>
      <c r="W7" s="280"/>
      <c r="X7" s="280"/>
      <c r="Y7" s="119">
        <v>9</v>
      </c>
      <c r="Z7" s="120"/>
      <c r="AA7" s="121">
        <f>Y7*Z7</f>
        <v>0</v>
      </c>
      <c r="AB7" s="46"/>
    </row>
    <row r="8" spans="2:28" ht="17.25" x14ac:dyDescent="0.3">
      <c r="B8" s="279" t="s">
        <v>70</v>
      </c>
      <c r="C8" s="280"/>
      <c r="D8" s="280"/>
      <c r="E8" s="281"/>
      <c r="F8" s="197">
        <v>2.2652261085823151E-2</v>
      </c>
      <c r="G8" s="233">
        <v>1.41E-2</v>
      </c>
      <c r="H8" s="197">
        <v>1.0779369123206095E-2</v>
      </c>
      <c r="I8" s="197">
        <v>4.7531630209029244E-2</v>
      </c>
      <c r="J8" s="25">
        <v>1050</v>
      </c>
      <c r="K8" s="26">
        <f>1580/J14*J8</f>
        <v>516.50062266500629</v>
      </c>
      <c r="L8" s="27">
        <f t="shared" ref="L8:L12" si="0">J8+K8</f>
        <v>1566.5006226650062</v>
      </c>
      <c r="M8" s="174">
        <f t="shared" ref="M8:M12" si="1">I8*L8</f>
        <v>74.458328318727126</v>
      </c>
      <c r="N8" s="145"/>
      <c r="O8" s="145">
        <f>M8*N8</f>
        <v>0</v>
      </c>
      <c r="P8" s="6"/>
      <c r="Q8" s="28" t="s">
        <v>71</v>
      </c>
      <c r="R8" s="24">
        <f>R7*2</f>
        <v>22.14</v>
      </c>
      <c r="S8" s="30"/>
      <c r="T8" s="24">
        <f>R8*S8</f>
        <v>0</v>
      </c>
      <c r="V8" s="279" t="s">
        <v>120</v>
      </c>
      <c r="W8" s="280"/>
      <c r="X8" s="280"/>
      <c r="Y8" s="119">
        <v>6</v>
      </c>
      <c r="Z8" s="120"/>
      <c r="AA8" s="121">
        <f t="shared" ref="AA8:AA13" si="2">Y8*Z8</f>
        <v>0</v>
      </c>
      <c r="AB8" s="46"/>
    </row>
    <row r="9" spans="2:28" ht="17.25" x14ac:dyDescent="0.3">
      <c r="B9" s="279" t="s">
        <v>72</v>
      </c>
      <c r="C9" s="280"/>
      <c r="D9" s="280"/>
      <c r="E9" s="281"/>
      <c r="F9" s="197">
        <v>2.2652261085823158E-2</v>
      </c>
      <c r="G9" s="233">
        <v>1.41E-2</v>
      </c>
      <c r="H9" s="197">
        <v>1.0779369123206097E-2</v>
      </c>
      <c r="I9" s="197">
        <v>4.7531630209029258E-2</v>
      </c>
      <c r="J9" s="25">
        <v>279</v>
      </c>
      <c r="K9" s="27">
        <f>1580/J14*J9</f>
        <v>137.24159402241594</v>
      </c>
      <c r="L9" s="27">
        <f t="shared" si="0"/>
        <v>416.24159402241594</v>
      </c>
      <c r="M9" s="174">
        <f t="shared" si="1"/>
        <v>19.784641524690358</v>
      </c>
      <c r="N9" s="145"/>
      <c r="O9" s="145">
        <f t="shared" ref="O9:O10" si="3">M9*N9</f>
        <v>0</v>
      </c>
      <c r="P9" s="6"/>
      <c r="Q9" s="28"/>
      <c r="R9" s="24"/>
      <c r="S9" s="30"/>
      <c r="T9" s="24"/>
      <c r="V9" s="279" t="s">
        <v>121</v>
      </c>
      <c r="W9" s="280"/>
      <c r="X9" s="280"/>
      <c r="Y9" s="119">
        <v>17</v>
      </c>
      <c r="Z9" s="120"/>
      <c r="AA9" s="121">
        <f t="shared" si="2"/>
        <v>0</v>
      </c>
      <c r="AB9" s="46"/>
    </row>
    <row r="10" spans="2:28" ht="17.25" x14ac:dyDescent="0.3">
      <c r="B10" s="279" t="s">
        <v>73</v>
      </c>
      <c r="C10" s="280"/>
      <c r="D10" s="280"/>
      <c r="E10" s="281"/>
      <c r="F10" s="197">
        <v>2.2652261085823151E-2</v>
      </c>
      <c r="G10" s="234">
        <v>1.41E-2</v>
      </c>
      <c r="H10" s="197">
        <v>1.0779369123206095E-2</v>
      </c>
      <c r="I10" s="197">
        <v>4.7531630209029244E-2</v>
      </c>
      <c r="J10" s="31">
        <v>305</v>
      </c>
      <c r="K10" s="32">
        <f>1580/J14*J10</f>
        <v>150.03113325031134</v>
      </c>
      <c r="L10" s="27">
        <f t="shared" si="0"/>
        <v>455.03113325031131</v>
      </c>
      <c r="M10" s="174">
        <f t="shared" si="1"/>
        <v>21.62837155924931</v>
      </c>
      <c r="N10" s="145"/>
      <c r="O10" s="145">
        <f t="shared" si="3"/>
        <v>0</v>
      </c>
      <c r="P10" s="6"/>
      <c r="Q10" s="28"/>
      <c r="R10" s="24"/>
      <c r="S10" s="30"/>
      <c r="T10" s="24"/>
      <c r="V10" s="279" t="s">
        <v>122</v>
      </c>
      <c r="W10" s="280"/>
      <c r="X10" s="280"/>
      <c r="Y10" s="119">
        <v>3</v>
      </c>
      <c r="Z10" s="120"/>
      <c r="AA10" s="121">
        <f t="shared" si="2"/>
        <v>0</v>
      </c>
      <c r="AB10" s="46"/>
    </row>
    <row r="11" spans="2:28" ht="17.25" x14ac:dyDescent="0.3">
      <c r="B11" s="298" t="s">
        <v>74</v>
      </c>
      <c r="C11" s="299"/>
      <c r="D11" s="299"/>
      <c r="E11" s="299"/>
      <c r="F11" s="197">
        <v>2.2652261085823151E-2</v>
      </c>
      <c r="G11" s="234">
        <v>1.41E-2</v>
      </c>
      <c r="H11" s="197">
        <v>1.0779369123206097E-2</v>
      </c>
      <c r="I11" s="197">
        <v>4.7531630209029251E-2</v>
      </c>
      <c r="J11" s="31">
        <v>708</v>
      </c>
      <c r="K11" s="32">
        <f>1580/J14*J11</f>
        <v>348.26899128268991</v>
      </c>
      <c r="L11" s="27">
        <f t="shared" si="0"/>
        <v>1056.26899128269</v>
      </c>
      <c r="M11" s="174">
        <f t="shared" si="1"/>
        <v>50.206187094913162</v>
      </c>
      <c r="N11" s="145"/>
      <c r="O11" s="145">
        <f>M11*N11</f>
        <v>0</v>
      </c>
      <c r="P11" s="6"/>
      <c r="Q11" s="28"/>
      <c r="R11" s="24"/>
      <c r="S11" s="30"/>
      <c r="T11" s="24"/>
      <c r="V11" s="279" t="s">
        <v>123</v>
      </c>
      <c r="W11" s="280"/>
      <c r="X11" s="280"/>
      <c r="Y11" s="119">
        <v>60</v>
      </c>
      <c r="Z11" s="120"/>
      <c r="AA11" s="121">
        <f t="shared" si="2"/>
        <v>0</v>
      </c>
      <c r="AB11" s="46"/>
    </row>
    <row r="12" spans="2:28" ht="17.25" x14ac:dyDescent="0.3">
      <c r="B12" s="298" t="s">
        <v>75</v>
      </c>
      <c r="C12" s="299"/>
      <c r="D12" s="299"/>
      <c r="E12" s="299"/>
      <c r="F12" s="197">
        <v>2.2652261085823154E-2</v>
      </c>
      <c r="G12" s="234">
        <v>7.0000000000000001E-3</v>
      </c>
      <c r="H12" s="197">
        <v>1.0779369123206095E-2</v>
      </c>
      <c r="I12" s="197">
        <v>4.0431630209029248E-2</v>
      </c>
      <c r="J12" s="31">
        <v>800</v>
      </c>
      <c r="K12" s="32">
        <f>1580/J14*J12</f>
        <v>393.52428393524286</v>
      </c>
      <c r="L12" s="27">
        <f t="shared" si="0"/>
        <v>1193.5242839352429</v>
      </c>
      <c r="M12" s="174">
        <f t="shared" si="1"/>
        <v>48.25613249356617</v>
      </c>
      <c r="N12" s="145"/>
      <c r="O12" s="145">
        <f>M12*N12</f>
        <v>0</v>
      </c>
      <c r="P12" s="6"/>
      <c r="Q12" s="28"/>
      <c r="R12" s="24"/>
      <c r="S12" s="30"/>
      <c r="T12" s="24"/>
      <c r="V12" s="279" t="s">
        <v>124</v>
      </c>
      <c r="W12" s="280"/>
      <c r="X12" s="280"/>
      <c r="Y12" s="119">
        <v>6</v>
      </c>
      <c r="Z12" s="120"/>
      <c r="AA12" s="121">
        <f t="shared" si="2"/>
        <v>0</v>
      </c>
      <c r="AB12" s="46"/>
    </row>
    <row r="13" spans="2:28" ht="18" thickBot="1" x14ac:dyDescent="0.35">
      <c r="B13" s="300"/>
      <c r="C13" s="301"/>
      <c r="D13" s="301"/>
      <c r="E13" s="302"/>
      <c r="F13" s="193"/>
      <c r="G13" s="235"/>
      <c r="H13" s="193"/>
      <c r="I13" s="193"/>
      <c r="J13" s="33"/>
      <c r="K13" s="34"/>
      <c r="L13" s="34"/>
      <c r="M13" s="101"/>
      <c r="N13" s="146"/>
      <c r="O13" s="146"/>
      <c r="P13" s="6"/>
      <c r="Q13" s="35"/>
      <c r="R13" s="37"/>
      <c r="S13" s="38"/>
      <c r="T13" s="24"/>
      <c r="V13" s="333" t="s">
        <v>125</v>
      </c>
      <c r="W13" s="334"/>
      <c r="X13" s="334"/>
      <c r="Y13" s="122">
        <v>65</v>
      </c>
      <c r="Z13" s="123"/>
      <c r="AA13" s="121">
        <f t="shared" si="2"/>
        <v>0</v>
      </c>
      <c r="AB13" s="46"/>
    </row>
    <row r="14" spans="2:28" ht="18" thickBot="1" x14ac:dyDescent="0.35">
      <c r="B14" s="303" t="s">
        <v>76</v>
      </c>
      <c r="C14" s="304"/>
      <c r="D14" s="304"/>
      <c r="E14" s="304"/>
      <c r="F14" s="214">
        <f t="shared" ref="F14:O14" si="4">SUM(F7:F13)</f>
        <v>0.13591356651493891</v>
      </c>
      <c r="G14" s="236"/>
      <c r="H14" s="214">
        <f>SUM(H7:H13)</f>
        <v>6.467621473923657E-2</v>
      </c>
      <c r="I14" s="214">
        <f>SUM(I7:I13)</f>
        <v>0.27808978125417549</v>
      </c>
      <c r="J14" s="39">
        <f t="shared" si="4"/>
        <v>3212</v>
      </c>
      <c r="K14" s="40">
        <f t="shared" si="4"/>
        <v>1580.0000000000002</v>
      </c>
      <c r="L14" s="40">
        <f t="shared" si="4"/>
        <v>4792</v>
      </c>
      <c r="M14" s="41">
        <f t="shared" si="4"/>
        <v>219.29754954572792</v>
      </c>
      <c r="N14" s="41">
        <f t="shared" si="4"/>
        <v>0</v>
      </c>
      <c r="O14" s="41">
        <f t="shared" si="4"/>
        <v>0</v>
      </c>
      <c r="P14" s="43"/>
      <c r="Q14" s="44" t="s">
        <v>77</v>
      </c>
      <c r="R14" s="44"/>
      <c r="S14" s="44">
        <f>SUM(S7:S8)</f>
        <v>0</v>
      </c>
      <c r="T14" s="44">
        <f>SUM(T7:T8)</f>
        <v>0</v>
      </c>
      <c r="V14" s="335" t="s">
        <v>77</v>
      </c>
      <c r="W14" s="336"/>
      <c r="X14" s="337"/>
      <c r="Y14" s="124"/>
      <c r="Z14" s="124"/>
      <c r="AA14" s="272">
        <f>SUM(AA7:AA13)</f>
        <v>0</v>
      </c>
      <c r="AB14" s="125"/>
    </row>
    <row r="15" spans="2:28" ht="18" thickBot="1" x14ac:dyDescent="0.35">
      <c r="B15" s="45"/>
      <c r="C15" s="45"/>
      <c r="D15" s="45"/>
      <c r="E15" s="45"/>
      <c r="F15" s="45"/>
      <c r="G15" s="237"/>
      <c r="H15" s="45"/>
      <c r="I15" s="45"/>
      <c r="J15" s="46"/>
      <c r="K15" s="46"/>
      <c r="L15" s="46"/>
      <c r="M15" s="46"/>
      <c r="N15" s="47"/>
      <c r="O15" s="46"/>
      <c r="P15" s="6"/>
      <c r="Q15" s="7"/>
      <c r="R15" s="7"/>
      <c r="S15" s="8"/>
      <c r="T15" s="5"/>
      <c r="V15" s="338"/>
      <c r="W15" s="338"/>
      <c r="X15" s="338"/>
      <c r="Y15" s="126"/>
      <c r="Z15" s="126"/>
      <c r="AA15" s="126"/>
      <c r="AB15" s="5"/>
    </row>
    <row r="16" spans="2:28" ht="60.75" thickBot="1" x14ac:dyDescent="0.35">
      <c r="B16" s="305" t="s">
        <v>78</v>
      </c>
      <c r="C16" s="306"/>
      <c r="D16" s="306"/>
      <c r="E16" s="307"/>
      <c r="F16" s="9" t="s">
        <v>200</v>
      </c>
      <c r="G16" s="186" t="s">
        <v>204</v>
      </c>
      <c r="H16" s="9" t="s">
        <v>201</v>
      </c>
      <c r="I16" s="9" t="s">
        <v>202</v>
      </c>
      <c r="J16" s="11" t="s">
        <v>60</v>
      </c>
      <c r="K16" s="11" t="s">
        <v>61</v>
      </c>
      <c r="L16" s="11" t="s">
        <v>62</v>
      </c>
      <c r="M16" s="12" t="s">
        <v>63</v>
      </c>
      <c r="N16" s="13" t="s">
        <v>64</v>
      </c>
      <c r="O16" s="11" t="s">
        <v>65</v>
      </c>
      <c r="P16" s="6"/>
      <c r="Q16" s="14" t="s">
        <v>66</v>
      </c>
      <c r="R16" s="14" t="s">
        <v>67</v>
      </c>
      <c r="S16" s="15" t="s">
        <v>64</v>
      </c>
      <c r="T16" s="16" t="s">
        <v>65</v>
      </c>
      <c r="V16" s="339" t="s">
        <v>126</v>
      </c>
      <c r="W16" s="340"/>
      <c r="X16" s="341"/>
      <c r="Y16" s="127" t="s">
        <v>127</v>
      </c>
      <c r="Z16" s="127" t="s">
        <v>128</v>
      </c>
      <c r="AA16" s="128" t="s">
        <v>65</v>
      </c>
      <c r="AB16" s="6"/>
    </row>
    <row r="17" spans="2:28" ht="34.5" x14ac:dyDescent="0.3">
      <c r="B17" s="282" t="s">
        <v>207</v>
      </c>
      <c r="C17" s="283"/>
      <c r="D17" s="283"/>
      <c r="E17" s="284"/>
      <c r="F17" s="194">
        <v>1.5528116455318312E-3</v>
      </c>
      <c r="G17" s="238">
        <v>1.41E-2</v>
      </c>
      <c r="H17" s="257">
        <v>2.158560963026144E-3</v>
      </c>
      <c r="I17" s="197">
        <v>1.7811372608557974E-2</v>
      </c>
      <c r="J17" s="52">
        <v>1346</v>
      </c>
      <c r="K17" s="49">
        <v>0</v>
      </c>
      <c r="L17" s="50">
        <f>J17+K17</f>
        <v>1346</v>
      </c>
      <c r="M17" s="227">
        <f>I17*L17</f>
        <v>23.974107531119031</v>
      </c>
      <c r="N17" s="50"/>
      <c r="O17" s="179">
        <f>M17*N17</f>
        <v>0</v>
      </c>
      <c r="P17" s="6"/>
      <c r="Q17" s="21" t="s">
        <v>69</v>
      </c>
      <c r="R17" s="22">
        <v>11.07</v>
      </c>
      <c r="S17" s="23"/>
      <c r="T17" s="24">
        <f>R17*S17</f>
        <v>0</v>
      </c>
      <c r="V17" s="342" t="s">
        <v>129</v>
      </c>
      <c r="W17" s="343"/>
      <c r="X17" s="344"/>
      <c r="Y17" s="129"/>
      <c r="Z17" s="130"/>
      <c r="AA17" s="131"/>
      <c r="AB17" s="6"/>
    </row>
    <row r="18" spans="2:28" ht="17.25" x14ac:dyDescent="0.3">
      <c r="B18" s="279" t="s">
        <v>79</v>
      </c>
      <c r="C18" s="280"/>
      <c r="D18" s="280"/>
      <c r="E18" s="285"/>
      <c r="F18" s="196">
        <v>8.5238401826484029E-3</v>
      </c>
      <c r="G18" s="239">
        <v>1.41E-2</v>
      </c>
      <c r="H18" s="258">
        <v>1.3558640929088218E-2</v>
      </c>
      <c r="I18" s="197">
        <v>3.6182481111736622E-2</v>
      </c>
      <c r="J18" s="57">
        <v>1035</v>
      </c>
      <c r="K18" s="55">
        <v>0</v>
      </c>
      <c r="L18" s="56">
        <f t="shared" ref="L18:L20" si="5">J18+K18</f>
        <v>1035</v>
      </c>
      <c r="M18" s="228">
        <f t="shared" ref="M18:M21" si="6">I18*L18</f>
        <v>37.448867950647404</v>
      </c>
      <c r="N18" s="56"/>
      <c r="O18" s="180">
        <f t="shared" ref="O18:O22" si="7">M18*N18</f>
        <v>0</v>
      </c>
      <c r="P18" s="6"/>
      <c r="Q18" s="28" t="s">
        <v>71</v>
      </c>
      <c r="R18" s="24">
        <f>R17*2</f>
        <v>22.14</v>
      </c>
      <c r="S18" s="30"/>
      <c r="T18" s="24">
        <f>R18*S18</f>
        <v>0</v>
      </c>
      <c r="V18" s="345" t="s">
        <v>130</v>
      </c>
      <c r="W18" s="346"/>
      <c r="X18" s="347"/>
      <c r="Y18" s="4"/>
      <c r="Z18" s="132"/>
      <c r="AA18" s="133"/>
      <c r="AB18" s="6"/>
    </row>
    <row r="19" spans="2:28" ht="17.25" x14ac:dyDescent="0.3">
      <c r="B19" s="279" t="s">
        <v>80</v>
      </c>
      <c r="C19" s="280"/>
      <c r="D19" s="280"/>
      <c r="E19" s="285"/>
      <c r="F19" s="196">
        <v>9.0120473580962749E-4</v>
      </c>
      <c r="G19" s="239">
        <v>7.0000000000000001E-3</v>
      </c>
      <c r="H19" s="259">
        <v>0</v>
      </c>
      <c r="I19" s="197">
        <v>7.901204735809627E-3</v>
      </c>
      <c r="J19" s="57">
        <v>2050</v>
      </c>
      <c r="K19" s="55">
        <v>0</v>
      </c>
      <c r="L19" s="59">
        <v>2050</v>
      </c>
      <c r="M19" s="229">
        <f t="shared" si="6"/>
        <v>16.197469708409734</v>
      </c>
      <c r="N19" s="59"/>
      <c r="O19" s="182">
        <f t="shared" si="7"/>
        <v>0</v>
      </c>
      <c r="P19" s="6"/>
      <c r="Q19" s="28"/>
      <c r="R19" s="24"/>
      <c r="S19" s="30"/>
      <c r="T19" s="24"/>
      <c r="V19" s="345" t="s">
        <v>131</v>
      </c>
      <c r="W19" s="346"/>
      <c r="X19" s="347"/>
      <c r="Y19" s="4"/>
      <c r="Z19" s="132"/>
      <c r="AA19" s="133"/>
      <c r="AB19" s="6"/>
    </row>
    <row r="20" spans="2:28" ht="17.25" x14ac:dyDescent="0.3">
      <c r="B20" s="279" t="s">
        <v>81</v>
      </c>
      <c r="C20" s="280"/>
      <c r="D20" s="280"/>
      <c r="E20" s="285"/>
      <c r="F20" s="196">
        <v>6.1275303832171999E-4</v>
      </c>
      <c r="G20" s="239">
        <v>1.41E-2</v>
      </c>
      <c r="H20" s="259">
        <v>0</v>
      </c>
      <c r="I20" s="197">
        <v>1.4712753038321719E-2</v>
      </c>
      <c r="J20" s="57">
        <v>8600</v>
      </c>
      <c r="K20" s="55">
        <v>0</v>
      </c>
      <c r="L20" s="59">
        <f t="shared" si="5"/>
        <v>8600</v>
      </c>
      <c r="M20" s="229">
        <f>I20*L20</f>
        <v>126.52967612956678</v>
      </c>
      <c r="N20" s="59"/>
      <c r="O20" s="182">
        <f t="shared" si="7"/>
        <v>0</v>
      </c>
      <c r="P20" s="6"/>
      <c r="Q20" s="28"/>
      <c r="R20" s="24"/>
      <c r="S20" s="30"/>
      <c r="T20" s="24"/>
      <c r="V20" s="298" t="s">
        <v>132</v>
      </c>
      <c r="W20" s="299"/>
      <c r="X20" s="348"/>
      <c r="Y20" s="4"/>
      <c r="Z20" s="132"/>
      <c r="AA20" s="133"/>
      <c r="AB20" s="6"/>
    </row>
    <row r="21" spans="2:28" ht="17.25" x14ac:dyDescent="0.3">
      <c r="B21" s="279" t="s">
        <v>82</v>
      </c>
      <c r="C21" s="280"/>
      <c r="D21" s="280"/>
      <c r="E21" s="285"/>
      <c r="F21" s="196">
        <v>1.9866107450171791E-4</v>
      </c>
      <c r="G21" s="239">
        <v>7.0000000000000001E-3</v>
      </c>
      <c r="H21" s="260">
        <v>0</v>
      </c>
      <c r="I21" s="197">
        <v>7.1986610745017185E-3</v>
      </c>
      <c r="J21" s="57">
        <v>4300</v>
      </c>
      <c r="K21" s="55">
        <v>0</v>
      </c>
      <c r="L21" s="59">
        <v>4300</v>
      </c>
      <c r="M21" s="229">
        <f t="shared" si="6"/>
        <v>30.954242620357391</v>
      </c>
      <c r="N21" s="59"/>
      <c r="O21" s="182">
        <f t="shared" si="7"/>
        <v>0</v>
      </c>
      <c r="P21" s="6"/>
      <c r="Q21" s="28"/>
      <c r="R21" s="24"/>
      <c r="S21" s="30"/>
      <c r="T21" s="24"/>
      <c r="V21" s="298" t="s">
        <v>133</v>
      </c>
      <c r="W21" s="299"/>
      <c r="X21" s="348"/>
      <c r="Y21" s="4"/>
      <c r="Z21" s="132"/>
      <c r="AA21" s="133"/>
      <c r="AB21" s="6"/>
    </row>
    <row r="22" spans="2:28" ht="18" thickBot="1" x14ac:dyDescent="0.35">
      <c r="B22" s="295"/>
      <c r="C22" s="296"/>
      <c r="D22" s="296"/>
      <c r="E22" s="297"/>
      <c r="F22" s="184"/>
      <c r="G22" s="240"/>
      <c r="H22" s="261"/>
      <c r="I22" s="184"/>
      <c r="J22" s="175"/>
      <c r="K22" s="61"/>
      <c r="L22" s="62"/>
      <c r="M22" s="178"/>
      <c r="N22" s="62"/>
      <c r="O22" s="181">
        <f t="shared" si="7"/>
        <v>0</v>
      </c>
      <c r="P22" s="6"/>
      <c r="Q22" s="35"/>
      <c r="R22" s="37"/>
      <c r="S22" s="38"/>
      <c r="T22" s="24"/>
      <c r="V22" s="327" t="s">
        <v>134</v>
      </c>
      <c r="W22" s="328"/>
      <c r="X22" s="349"/>
      <c r="Y22" s="134"/>
      <c r="Z22" s="135"/>
      <c r="AA22" s="136"/>
      <c r="AB22" s="6"/>
    </row>
    <row r="23" spans="2:28" ht="18" thickBot="1" x14ac:dyDescent="0.35">
      <c r="B23" s="303" t="s">
        <v>76</v>
      </c>
      <c r="C23" s="304"/>
      <c r="D23" s="304"/>
      <c r="E23" s="308"/>
      <c r="F23" s="214">
        <f t="shared" ref="F23:H23" si="8">SUM(F17:F21)</f>
        <v>1.1789270676813299E-2</v>
      </c>
      <c r="G23" s="226"/>
      <c r="H23" s="214">
        <f t="shared" si="8"/>
        <v>1.5717201892114362E-2</v>
      </c>
      <c r="I23" s="214"/>
      <c r="J23" s="64">
        <f>SUM(J17:J21)</f>
        <v>17331</v>
      </c>
      <c r="K23" s="64">
        <f>SUM(K17:K22)</f>
        <v>0</v>
      </c>
      <c r="L23" s="65">
        <f>SUM(L17:L22)</f>
        <v>17331</v>
      </c>
      <c r="M23" s="41">
        <f>SUM(M17:M21)</f>
        <v>235.10436394010031</v>
      </c>
      <c r="N23" s="65">
        <f>SUM(N17:N22)</f>
        <v>0</v>
      </c>
      <c r="O23" s="65">
        <f>SUM(O17:O22)</f>
        <v>0</v>
      </c>
      <c r="P23" s="43"/>
      <c r="Q23" s="66" t="s">
        <v>83</v>
      </c>
      <c r="R23" s="66"/>
      <c r="S23" s="44">
        <f>SUM(S17:S18)</f>
        <v>0</v>
      </c>
      <c r="T23" s="44">
        <f>SUM(T17:T18)</f>
        <v>0</v>
      </c>
      <c r="V23" s="330" t="s">
        <v>77</v>
      </c>
      <c r="W23" s="331"/>
      <c r="X23" s="332"/>
      <c r="Y23" s="138"/>
      <c r="Z23" s="139"/>
      <c r="AA23" s="137">
        <f>SUM(AA17:AA22)</f>
        <v>0</v>
      </c>
      <c r="AB23" s="43"/>
    </row>
    <row r="24" spans="2:28" ht="18" thickBot="1" x14ac:dyDescent="0.35">
      <c r="B24" s="45"/>
      <c r="C24" s="45"/>
      <c r="D24" s="45"/>
      <c r="E24" s="45"/>
      <c r="F24" s="45"/>
      <c r="G24" s="271"/>
      <c r="H24" s="45"/>
      <c r="I24" s="45"/>
      <c r="J24" s="46"/>
      <c r="K24" s="46"/>
      <c r="L24" s="46"/>
      <c r="M24" s="46"/>
      <c r="N24" s="47"/>
      <c r="O24" s="46"/>
      <c r="P24" s="6"/>
      <c r="Q24" s="7"/>
      <c r="R24" s="7"/>
      <c r="S24" s="8"/>
      <c r="V24" s="5"/>
      <c r="W24" s="5"/>
      <c r="X24" s="5"/>
      <c r="Y24" s="5"/>
      <c r="Z24" s="5"/>
      <c r="AA24" s="5"/>
      <c r="AB24" s="5"/>
    </row>
    <row r="25" spans="2:28" ht="60.75" thickBot="1" x14ac:dyDescent="0.35">
      <c r="B25" s="309" t="s">
        <v>84</v>
      </c>
      <c r="C25" s="310"/>
      <c r="D25" s="310"/>
      <c r="E25" s="311"/>
      <c r="F25" s="9" t="s">
        <v>200</v>
      </c>
      <c r="G25" s="186" t="s">
        <v>204</v>
      </c>
      <c r="H25" s="9" t="s">
        <v>201</v>
      </c>
      <c r="I25" s="9" t="s">
        <v>202</v>
      </c>
      <c r="J25" s="11" t="s">
        <v>60</v>
      </c>
      <c r="K25" s="11" t="s">
        <v>61</v>
      </c>
      <c r="L25" s="11" t="s">
        <v>62</v>
      </c>
      <c r="M25" s="12" t="s">
        <v>63</v>
      </c>
      <c r="N25" s="13" t="s">
        <v>64</v>
      </c>
      <c r="O25" s="11" t="s">
        <v>65</v>
      </c>
      <c r="P25" s="6"/>
      <c r="Q25" s="14" t="s">
        <v>66</v>
      </c>
      <c r="R25" s="14" t="s">
        <v>67</v>
      </c>
      <c r="S25" s="15" t="s">
        <v>64</v>
      </c>
      <c r="T25" s="16" t="s">
        <v>65</v>
      </c>
      <c r="V25" s="353" t="s">
        <v>150</v>
      </c>
      <c r="W25" s="354"/>
      <c r="X25" s="355"/>
      <c r="Y25" s="140" t="s">
        <v>135</v>
      </c>
      <c r="Z25" s="140" t="s">
        <v>136</v>
      </c>
      <c r="AA25" s="140" t="s">
        <v>65</v>
      </c>
      <c r="AB25" s="6"/>
    </row>
    <row r="26" spans="2:28" ht="34.5" x14ac:dyDescent="0.3">
      <c r="B26" s="279" t="s">
        <v>85</v>
      </c>
      <c r="C26" s="280"/>
      <c r="D26" s="280"/>
      <c r="E26" s="285"/>
      <c r="F26" s="195">
        <v>5.8444559653944704E-2</v>
      </c>
      <c r="G26" s="238">
        <v>1.41E-2</v>
      </c>
      <c r="H26" s="262">
        <v>0</v>
      </c>
      <c r="I26" s="197">
        <v>7.2544559653944699E-2</v>
      </c>
      <c r="J26" s="48">
        <v>112</v>
      </c>
      <c r="K26" s="49">
        <v>0</v>
      </c>
      <c r="L26" s="50">
        <f>J26+K26</f>
        <v>112</v>
      </c>
      <c r="M26" s="176">
        <f>I26*L26</f>
        <v>8.1249906812418065</v>
      </c>
      <c r="N26" s="50"/>
      <c r="O26" s="179">
        <f>M26*N26</f>
        <v>0</v>
      </c>
      <c r="P26" s="6"/>
      <c r="Q26" s="21" t="s">
        <v>69</v>
      </c>
      <c r="R26" s="22">
        <v>11.07</v>
      </c>
      <c r="S26" s="23"/>
      <c r="T26" s="24">
        <f>R26*S26</f>
        <v>0</v>
      </c>
      <c r="V26" s="292" t="s">
        <v>209</v>
      </c>
      <c r="W26" s="293"/>
      <c r="X26" s="293"/>
      <c r="Y26" s="130">
        <v>15</v>
      </c>
      <c r="Z26" s="130"/>
      <c r="AA26" s="131"/>
      <c r="AB26" s="6"/>
    </row>
    <row r="27" spans="2:28" ht="17.25" x14ac:dyDescent="0.3">
      <c r="B27" s="279" t="s">
        <v>86</v>
      </c>
      <c r="C27" s="280"/>
      <c r="D27" s="280"/>
      <c r="E27" s="285"/>
      <c r="F27" s="196">
        <v>5.8444559653944718E-2</v>
      </c>
      <c r="G27" s="241">
        <v>1.41E-2</v>
      </c>
      <c r="H27" s="263">
        <v>0</v>
      </c>
      <c r="I27" s="197">
        <v>7.2544559653944712E-2</v>
      </c>
      <c r="J27" s="54">
        <v>108</v>
      </c>
      <c r="K27" s="55">
        <v>0</v>
      </c>
      <c r="L27" s="56">
        <f t="shared" ref="L27:L29" si="9">J27+K27</f>
        <v>108</v>
      </c>
      <c r="M27" s="177">
        <f>I27*L27</f>
        <v>7.8348124426260286</v>
      </c>
      <c r="N27" s="56"/>
      <c r="O27" s="180">
        <f t="shared" ref="O27:O29" si="10">M27*N27</f>
        <v>0</v>
      </c>
      <c r="P27" s="6"/>
      <c r="Q27" s="28" t="s">
        <v>71</v>
      </c>
      <c r="R27" s="24">
        <f>R26*2</f>
        <v>22.14</v>
      </c>
      <c r="S27" s="30"/>
      <c r="T27" s="24">
        <f>R27*S27</f>
        <v>0</v>
      </c>
      <c r="V27" s="279" t="s">
        <v>210</v>
      </c>
      <c r="W27" s="356"/>
      <c r="X27" s="356"/>
      <c r="Y27" s="132">
        <v>10</v>
      </c>
      <c r="Z27" s="132"/>
      <c r="AA27" s="133"/>
      <c r="AB27" s="6"/>
    </row>
    <row r="28" spans="2:28" ht="17.25" x14ac:dyDescent="0.3">
      <c r="B28" s="279" t="s">
        <v>87</v>
      </c>
      <c r="C28" s="280"/>
      <c r="D28" s="280"/>
      <c r="E28" s="285"/>
      <c r="F28" s="196">
        <v>5.8444559653944711E-2</v>
      </c>
      <c r="G28" s="241">
        <v>1.41E-2</v>
      </c>
      <c r="H28" s="263">
        <v>0</v>
      </c>
      <c r="I28" s="197">
        <v>7.2544559653944712E-2</v>
      </c>
      <c r="J28" s="54">
        <v>111</v>
      </c>
      <c r="K28" s="55">
        <v>0</v>
      </c>
      <c r="L28" s="56">
        <f t="shared" si="9"/>
        <v>111</v>
      </c>
      <c r="M28" s="177">
        <f t="shared" ref="M28:M29" si="11">I28*L28</f>
        <v>8.0524461215878631</v>
      </c>
      <c r="N28" s="56"/>
      <c r="O28" s="180">
        <f t="shared" si="10"/>
        <v>0</v>
      </c>
      <c r="P28" s="6"/>
      <c r="Q28" s="28"/>
      <c r="R28" s="24"/>
      <c r="S28" s="30"/>
      <c r="T28" s="24"/>
      <c r="V28" s="279" t="s">
        <v>211</v>
      </c>
      <c r="W28" s="356"/>
      <c r="X28" s="356"/>
      <c r="Y28" s="132">
        <v>200</v>
      </c>
      <c r="Z28" s="132"/>
      <c r="AA28" s="133"/>
      <c r="AB28" s="6"/>
    </row>
    <row r="29" spans="2:28" ht="17.25" x14ac:dyDescent="0.3">
      <c r="B29" s="279" t="s">
        <v>88</v>
      </c>
      <c r="C29" s="280"/>
      <c r="D29" s="280"/>
      <c r="E29" s="285"/>
      <c r="F29" s="196">
        <v>5.8444559653944718E-2</v>
      </c>
      <c r="G29" s="241">
        <v>1.41E-2</v>
      </c>
      <c r="H29" s="263">
        <v>0</v>
      </c>
      <c r="I29" s="197">
        <v>7.2544559653944712E-2</v>
      </c>
      <c r="J29" s="54">
        <v>111</v>
      </c>
      <c r="K29" s="55">
        <v>0</v>
      </c>
      <c r="L29" s="56">
        <f t="shared" si="9"/>
        <v>111</v>
      </c>
      <c r="M29" s="177">
        <f t="shared" si="11"/>
        <v>8.0524461215878631</v>
      </c>
      <c r="N29" s="56"/>
      <c r="O29" s="180">
        <f t="shared" si="10"/>
        <v>0</v>
      </c>
      <c r="P29" s="6"/>
      <c r="Q29" s="28"/>
      <c r="R29" s="24"/>
      <c r="S29" s="30"/>
      <c r="T29" s="24"/>
      <c r="V29" s="279" t="s">
        <v>212</v>
      </c>
      <c r="W29" s="356"/>
      <c r="X29" s="356"/>
      <c r="Y29" s="132">
        <v>100</v>
      </c>
      <c r="Z29" s="132"/>
      <c r="AA29" s="133"/>
      <c r="AB29" s="6"/>
    </row>
    <row r="30" spans="2:28" ht="18" thickBot="1" x14ac:dyDescent="0.35">
      <c r="B30" s="295"/>
      <c r="C30" s="296"/>
      <c r="D30" s="296"/>
      <c r="E30" s="297"/>
      <c r="F30" s="184"/>
      <c r="G30" s="242"/>
      <c r="H30" s="261"/>
      <c r="I30" s="184"/>
      <c r="J30" s="67"/>
      <c r="K30" s="68"/>
      <c r="L30" s="62"/>
      <c r="M30" s="178"/>
      <c r="N30" s="62"/>
      <c r="O30" s="181"/>
      <c r="P30" s="6"/>
      <c r="Q30" s="35"/>
      <c r="R30" s="37"/>
      <c r="S30" s="38"/>
      <c r="T30" s="24"/>
      <c r="V30" s="327"/>
      <c r="W30" s="328"/>
      <c r="X30" s="349"/>
      <c r="Y30" s="135"/>
      <c r="Z30" s="135"/>
      <c r="AA30" s="136"/>
      <c r="AB30" s="6"/>
    </row>
    <row r="31" spans="2:28" ht="18" thickBot="1" x14ac:dyDescent="0.35">
      <c r="B31" s="314" t="s">
        <v>76</v>
      </c>
      <c r="C31" s="315"/>
      <c r="D31" s="315"/>
      <c r="E31" s="316"/>
      <c r="F31" s="215">
        <f t="shared" ref="F31:H31" si="12">SUM(F26:F30)</f>
        <v>0.23377823861577884</v>
      </c>
      <c r="G31" s="243"/>
      <c r="H31" s="65">
        <f t="shared" si="12"/>
        <v>0</v>
      </c>
      <c r="I31" s="65"/>
      <c r="J31" s="65">
        <f>SUM(J26:J30)</f>
        <v>442</v>
      </c>
      <c r="K31" s="65">
        <f>SUM(K26:K30)</f>
        <v>0</v>
      </c>
      <c r="L31" s="65">
        <f>SUM(L26:L30)</f>
        <v>442</v>
      </c>
      <c r="M31" s="41">
        <f>SUM(M26:M30)</f>
        <v>32.064695367043562</v>
      </c>
      <c r="N31" s="41">
        <f t="shared" ref="N31:O31" si="13">SUM(N26:N30)</f>
        <v>0</v>
      </c>
      <c r="O31" s="41">
        <f t="shared" si="13"/>
        <v>0</v>
      </c>
      <c r="P31" s="43"/>
      <c r="Q31" s="66" t="s">
        <v>77</v>
      </c>
      <c r="R31" s="69"/>
      <c r="S31" s="44">
        <f>SUM(S26:S27)</f>
        <v>0</v>
      </c>
      <c r="T31" s="44">
        <f>SUM(T26:T27)</f>
        <v>0</v>
      </c>
      <c r="V31" s="350" t="s">
        <v>77</v>
      </c>
      <c r="W31" s="351"/>
      <c r="X31" s="352"/>
      <c r="Y31" s="142"/>
      <c r="Z31" s="142"/>
      <c r="AA31" s="141">
        <f>SUM(AA26:AA30)</f>
        <v>0</v>
      </c>
      <c r="AB31" s="43"/>
    </row>
    <row r="32" spans="2:28" ht="18" thickBot="1" x14ac:dyDescent="0.35">
      <c r="B32" s="5"/>
      <c r="C32" s="5"/>
      <c r="D32" s="5"/>
      <c r="E32" s="5"/>
      <c r="F32" s="5"/>
      <c r="G32" s="185"/>
      <c r="H32" s="5"/>
      <c r="I32" s="5"/>
      <c r="J32" s="6"/>
      <c r="K32" s="6"/>
      <c r="L32" s="6"/>
      <c r="M32" s="7"/>
      <c r="N32" s="8"/>
      <c r="O32" s="6"/>
      <c r="P32" s="6"/>
      <c r="Q32" s="7"/>
      <c r="R32" s="7"/>
      <c r="S32" s="8"/>
      <c r="V32" s="6"/>
      <c r="W32" s="6"/>
      <c r="X32" s="5"/>
      <c r="Y32" s="6"/>
      <c r="Z32" s="6"/>
      <c r="AA32" s="6"/>
      <c r="AB32" s="6"/>
    </row>
    <row r="33" spans="2:28" ht="60.75" thickBot="1" x14ac:dyDescent="0.35">
      <c r="B33" s="289" t="s">
        <v>89</v>
      </c>
      <c r="C33" s="290"/>
      <c r="D33" s="290"/>
      <c r="E33" s="291"/>
      <c r="F33" s="11" t="s">
        <v>200</v>
      </c>
      <c r="G33" s="186" t="s">
        <v>204</v>
      </c>
      <c r="H33" s="11" t="s">
        <v>201</v>
      </c>
      <c r="I33" s="9" t="s">
        <v>202</v>
      </c>
      <c r="J33" s="11" t="s">
        <v>60</v>
      </c>
      <c r="K33" s="11" t="s">
        <v>61</v>
      </c>
      <c r="L33" s="11" t="s">
        <v>62</v>
      </c>
      <c r="M33" s="12" t="s">
        <v>63</v>
      </c>
      <c r="N33" s="13" t="s">
        <v>64</v>
      </c>
      <c r="O33" s="11" t="s">
        <v>65</v>
      </c>
      <c r="P33" s="6"/>
      <c r="Q33" s="14" t="s">
        <v>66</v>
      </c>
      <c r="R33" s="14" t="s">
        <v>67</v>
      </c>
      <c r="S33" s="15" t="s">
        <v>64</v>
      </c>
      <c r="T33" s="16" t="s">
        <v>65</v>
      </c>
      <c r="V33" s="6"/>
      <c r="W33" s="5"/>
      <c r="X33" s="6"/>
      <c r="Y33" s="6"/>
      <c r="Z33" s="6"/>
      <c r="AA33" s="5"/>
      <c r="AB33" s="5"/>
    </row>
    <row r="34" spans="2:28" ht="34.5" x14ac:dyDescent="0.3">
      <c r="B34" s="317" t="s">
        <v>90</v>
      </c>
      <c r="C34" s="318"/>
      <c r="D34" s="318"/>
      <c r="E34" s="319"/>
      <c r="F34" s="202">
        <v>8.8928310055742602E-3</v>
      </c>
      <c r="G34" s="238">
        <v>1.41E-2</v>
      </c>
      <c r="H34" s="198">
        <v>0</v>
      </c>
      <c r="I34" s="197">
        <v>2.2992831005574262E-2</v>
      </c>
      <c r="J34" s="70">
        <v>80</v>
      </c>
      <c r="K34" s="71">
        <f>153/335*J34</f>
        <v>36.537313432835823</v>
      </c>
      <c r="L34" s="71">
        <f>J34+K34</f>
        <v>116.53731343283582</v>
      </c>
      <c r="M34" s="176">
        <f>I34*L34</f>
        <v>2.6795227536048332</v>
      </c>
      <c r="N34" s="206"/>
      <c r="O34" s="207">
        <f t="shared" ref="O34:O40" si="14">M34*N34</f>
        <v>0</v>
      </c>
      <c r="P34" s="6"/>
      <c r="Q34" s="21" t="s">
        <v>69</v>
      </c>
      <c r="R34" s="22">
        <v>11.07</v>
      </c>
      <c r="S34" s="23"/>
      <c r="T34" s="53">
        <f>R34*S34</f>
        <v>0</v>
      </c>
      <c r="V34" s="6"/>
      <c r="W34" s="5"/>
      <c r="X34" s="6"/>
      <c r="Y34" s="6"/>
      <c r="Z34" s="6"/>
      <c r="AA34" s="5"/>
      <c r="AB34" s="5"/>
    </row>
    <row r="35" spans="2:28" ht="17.25" x14ac:dyDescent="0.3">
      <c r="B35" s="320" t="s">
        <v>91</v>
      </c>
      <c r="C35" s="321"/>
      <c r="D35" s="321"/>
      <c r="E35" s="322"/>
      <c r="F35" s="203">
        <v>8.8928321534004606E-3</v>
      </c>
      <c r="G35" s="241">
        <v>1.41E-2</v>
      </c>
      <c r="H35" s="199">
        <v>0</v>
      </c>
      <c r="I35" s="197">
        <v>2.299283215340046E-2</v>
      </c>
      <c r="J35" s="73">
        <v>68</v>
      </c>
      <c r="K35" s="74">
        <f>153/335*J35</f>
        <v>31.056716417910447</v>
      </c>
      <c r="L35" s="74">
        <f t="shared" ref="L35:L46" si="15">J35+K35</f>
        <v>99.056716417910451</v>
      </c>
      <c r="M35" s="177">
        <f>I35*L35</f>
        <v>2.2775944542640025</v>
      </c>
      <c r="N35" s="208"/>
      <c r="O35" s="183">
        <f t="shared" si="14"/>
        <v>0</v>
      </c>
      <c r="P35" s="6"/>
      <c r="Q35" s="28" t="s">
        <v>71</v>
      </c>
      <c r="R35" s="24">
        <f>R34*2</f>
        <v>22.14</v>
      </c>
      <c r="S35" s="30"/>
      <c r="T35" s="58">
        <f>R35*S35</f>
        <v>0</v>
      </c>
      <c r="V35" s="6"/>
      <c r="W35" s="5"/>
      <c r="X35" s="6"/>
      <c r="Y35" s="6"/>
      <c r="Z35" s="6"/>
      <c r="AA35" s="5"/>
      <c r="AB35" s="5"/>
    </row>
    <row r="36" spans="2:28" ht="17.25" x14ac:dyDescent="0.3">
      <c r="B36" s="320" t="s">
        <v>92</v>
      </c>
      <c r="C36" s="321"/>
      <c r="D36" s="321"/>
      <c r="E36" s="322"/>
      <c r="F36" s="203">
        <v>8.8928209178206659E-3</v>
      </c>
      <c r="G36" s="241">
        <v>1.41E-2</v>
      </c>
      <c r="H36" s="199">
        <v>0</v>
      </c>
      <c r="I36" s="197">
        <v>2.2992820917820664E-2</v>
      </c>
      <c r="J36" s="73">
        <v>127</v>
      </c>
      <c r="K36" s="74">
        <f>153/335*J36</f>
        <v>58.002985074626864</v>
      </c>
      <c r="L36" s="74">
        <f t="shared" si="15"/>
        <v>185.00298507462685</v>
      </c>
      <c r="M36" s="177">
        <f t="shared" ref="M36:M46" si="16">I36*L36</f>
        <v>4.2537405050831447</v>
      </c>
      <c r="N36" s="208"/>
      <c r="O36" s="183">
        <f t="shared" si="14"/>
        <v>0</v>
      </c>
      <c r="P36" s="6"/>
      <c r="Q36" s="28"/>
      <c r="R36" s="24"/>
      <c r="S36" s="30"/>
      <c r="T36" s="58"/>
      <c r="V36" s="6"/>
      <c r="W36" s="5"/>
      <c r="X36" s="6"/>
      <c r="Y36" s="6"/>
      <c r="Z36" s="6"/>
      <c r="AA36" s="5"/>
      <c r="AB36" s="5"/>
    </row>
    <row r="37" spans="2:28" ht="17.25" x14ac:dyDescent="0.3">
      <c r="B37" s="312" t="s">
        <v>93</v>
      </c>
      <c r="C37" s="313"/>
      <c r="D37" s="313"/>
      <c r="E37" s="313"/>
      <c r="F37" s="203">
        <v>8.8928281311316144E-3</v>
      </c>
      <c r="G37" s="241">
        <v>1.41E-2</v>
      </c>
      <c r="H37" s="199">
        <v>0</v>
      </c>
      <c r="I37" s="197">
        <v>2.2992828131131612E-2</v>
      </c>
      <c r="J37" s="73">
        <v>60</v>
      </c>
      <c r="K37" s="74">
        <f>153/335*J37</f>
        <v>27.402985074626866</v>
      </c>
      <c r="L37" s="74">
        <f t="shared" si="15"/>
        <v>87.402985074626869</v>
      </c>
      <c r="M37" s="177">
        <f t="shared" si="16"/>
        <v>2.0096418139687571</v>
      </c>
      <c r="N37" s="208"/>
      <c r="O37" s="183">
        <f t="shared" si="14"/>
        <v>0</v>
      </c>
      <c r="P37" s="6"/>
      <c r="Q37" s="28"/>
      <c r="R37" s="24"/>
      <c r="S37" s="30"/>
      <c r="T37" s="58"/>
      <c r="V37" s="6"/>
      <c r="W37" s="5"/>
      <c r="X37" s="6"/>
      <c r="Y37" s="6"/>
      <c r="Z37" s="6"/>
      <c r="AA37" s="5"/>
      <c r="AB37" s="5"/>
    </row>
    <row r="38" spans="2:28" ht="17.25" x14ac:dyDescent="0.3">
      <c r="B38" s="312" t="s">
        <v>94</v>
      </c>
      <c r="C38" s="313"/>
      <c r="D38" s="313"/>
      <c r="E38" s="313"/>
      <c r="F38" s="204">
        <v>8.7929167319660325E-3</v>
      </c>
      <c r="G38" s="244">
        <v>1.41E-2</v>
      </c>
      <c r="H38" s="200">
        <v>0</v>
      </c>
      <c r="I38" s="197">
        <v>2.2892916731966032E-2</v>
      </c>
      <c r="J38" s="76">
        <v>35</v>
      </c>
      <c r="K38" s="74">
        <f t="shared" ref="K38:K43" si="17">156/314*J38</f>
        <v>17.388535031847134</v>
      </c>
      <c r="L38" s="74">
        <f t="shared" si="15"/>
        <v>52.388535031847134</v>
      </c>
      <c r="M38" s="177">
        <f t="shared" si="16"/>
        <v>1.199326370193762</v>
      </c>
      <c r="N38" s="209"/>
      <c r="O38" s="183">
        <f t="shared" si="14"/>
        <v>0</v>
      </c>
      <c r="P38" s="6"/>
      <c r="Q38" s="28"/>
      <c r="R38" s="24"/>
      <c r="S38" s="30"/>
      <c r="T38" s="58"/>
      <c r="V38" s="6"/>
      <c r="W38" s="5"/>
      <c r="X38" s="6"/>
      <c r="Y38" s="6"/>
      <c r="Z38" s="6"/>
      <c r="AA38" s="5"/>
      <c r="AB38" s="5"/>
    </row>
    <row r="39" spans="2:28" ht="17.25" x14ac:dyDescent="0.3">
      <c r="B39" s="312" t="s">
        <v>95</v>
      </c>
      <c r="C39" s="313"/>
      <c r="D39" s="313"/>
      <c r="E39" s="313"/>
      <c r="F39" s="204">
        <v>8.7929071275001398E-3</v>
      </c>
      <c r="G39" s="244">
        <v>1.41E-2</v>
      </c>
      <c r="H39" s="200">
        <v>0</v>
      </c>
      <c r="I39" s="197">
        <v>2.2892907127500139E-2</v>
      </c>
      <c r="J39" s="76">
        <v>150</v>
      </c>
      <c r="K39" s="74">
        <f t="shared" si="17"/>
        <v>74.522292993630572</v>
      </c>
      <c r="L39" s="74">
        <f t="shared" si="15"/>
        <v>224.52229299363057</v>
      </c>
      <c r="M39" s="177">
        <f t="shared" si="16"/>
        <v>5.1399680015565599</v>
      </c>
      <c r="N39" s="209"/>
      <c r="O39" s="183">
        <f t="shared" si="14"/>
        <v>0</v>
      </c>
      <c r="P39" s="6"/>
      <c r="Q39" s="28"/>
      <c r="R39" s="24"/>
      <c r="S39" s="30"/>
      <c r="T39" s="58"/>
      <c r="V39" s="6"/>
      <c r="W39" s="5"/>
      <c r="X39" s="6"/>
      <c r="Y39" s="6"/>
      <c r="Z39" s="6"/>
      <c r="AA39" s="5"/>
      <c r="AB39" s="5"/>
    </row>
    <row r="40" spans="2:28" ht="17.25" x14ac:dyDescent="0.3">
      <c r="B40" s="312" t="s">
        <v>96</v>
      </c>
      <c r="C40" s="313"/>
      <c r="D40" s="313"/>
      <c r="E40" s="313"/>
      <c r="F40" s="204">
        <v>8.6691141037494868E-3</v>
      </c>
      <c r="G40" s="244">
        <v>1.41E-2</v>
      </c>
      <c r="H40" s="200">
        <v>0</v>
      </c>
      <c r="I40" s="197">
        <v>2.2769114103749488E-2</v>
      </c>
      <c r="J40" s="76">
        <v>33</v>
      </c>
      <c r="K40" s="74">
        <f t="shared" si="17"/>
        <v>16.394904458598727</v>
      </c>
      <c r="L40" s="74">
        <f t="shared" si="15"/>
        <v>49.394904458598731</v>
      </c>
      <c r="M40" s="177">
        <f t="shared" si="16"/>
        <v>1.1246782157616388</v>
      </c>
      <c r="N40" s="209"/>
      <c r="O40" s="183">
        <f t="shared" si="14"/>
        <v>0</v>
      </c>
      <c r="P40" s="6"/>
      <c r="Q40" s="28"/>
      <c r="R40" s="24"/>
      <c r="S40" s="30"/>
      <c r="T40" s="58"/>
      <c r="V40" s="6"/>
      <c r="W40" s="5"/>
      <c r="X40" s="6"/>
      <c r="Y40" s="6"/>
      <c r="Z40" s="6"/>
      <c r="AA40" s="5"/>
      <c r="AB40" s="5"/>
    </row>
    <row r="41" spans="2:28" ht="17.25" x14ac:dyDescent="0.3">
      <c r="B41" s="312" t="s">
        <v>97</v>
      </c>
      <c r="C41" s="313"/>
      <c r="D41" s="313"/>
      <c r="E41" s="313"/>
      <c r="F41" s="204">
        <v>3.3795138922496845E-2</v>
      </c>
      <c r="G41" s="244">
        <v>1.41E-2</v>
      </c>
      <c r="H41" s="200">
        <v>0</v>
      </c>
      <c r="I41" s="197">
        <v>4.7895138922496847E-2</v>
      </c>
      <c r="J41" s="76">
        <v>39</v>
      </c>
      <c r="K41" s="74">
        <f t="shared" si="17"/>
        <v>19.375796178343951</v>
      </c>
      <c r="L41" s="74">
        <f t="shared" si="15"/>
        <v>58.375796178343947</v>
      </c>
      <c r="M41" s="177">
        <f t="shared" si="16"/>
        <v>2.7959168676731436</v>
      </c>
      <c r="N41" s="209"/>
      <c r="O41" s="183">
        <f>M41*N41</f>
        <v>0</v>
      </c>
      <c r="P41" s="6"/>
      <c r="Q41" s="28"/>
      <c r="R41" s="24"/>
      <c r="S41" s="30"/>
      <c r="T41" s="58"/>
      <c r="V41" s="6"/>
      <c r="W41" s="5"/>
      <c r="X41" s="6"/>
      <c r="Y41" s="6"/>
      <c r="Z41" s="6"/>
      <c r="AA41" s="5"/>
      <c r="AB41" s="5"/>
    </row>
    <row r="42" spans="2:28" ht="17.25" x14ac:dyDescent="0.3">
      <c r="B42" s="312" t="s">
        <v>98</v>
      </c>
      <c r="C42" s="313"/>
      <c r="D42" s="313"/>
      <c r="E42" s="313"/>
      <c r="F42" s="204">
        <v>3.3795138922496845E-2</v>
      </c>
      <c r="G42" s="244">
        <v>1.41E-2</v>
      </c>
      <c r="H42" s="200">
        <v>0</v>
      </c>
      <c r="I42" s="197">
        <v>4.7895138922496847E-2</v>
      </c>
      <c r="J42" s="76">
        <v>20</v>
      </c>
      <c r="K42" s="74">
        <f t="shared" si="17"/>
        <v>9.936305732484076</v>
      </c>
      <c r="L42" s="74">
        <f t="shared" si="15"/>
        <v>29.936305732484076</v>
      </c>
      <c r="M42" s="177">
        <f t="shared" si="16"/>
        <v>1.4338035218836636</v>
      </c>
      <c r="N42" s="209"/>
      <c r="O42" s="183">
        <f>M42*N42</f>
        <v>0</v>
      </c>
      <c r="P42" s="6"/>
      <c r="Q42" s="28"/>
      <c r="R42" s="24"/>
      <c r="S42" s="30"/>
      <c r="T42" s="58"/>
      <c r="V42" s="6"/>
      <c r="W42" s="5"/>
      <c r="X42" s="6"/>
      <c r="Y42" s="6"/>
      <c r="Z42" s="6"/>
      <c r="AA42" s="5"/>
      <c r="AB42" s="5"/>
    </row>
    <row r="43" spans="2:28" ht="17.25" x14ac:dyDescent="0.3">
      <c r="B43" s="312" t="s">
        <v>99</v>
      </c>
      <c r="C43" s="313"/>
      <c r="D43" s="313"/>
      <c r="E43" s="313"/>
      <c r="F43" s="204">
        <v>3.0171554120349432E-2</v>
      </c>
      <c r="G43" s="244">
        <v>1.41E-2</v>
      </c>
      <c r="H43" s="200">
        <v>0</v>
      </c>
      <c r="I43" s="197">
        <v>4.4271554120349429E-2</v>
      </c>
      <c r="J43" s="76">
        <v>22</v>
      </c>
      <c r="K43" s="74">
        <f t="shared" si="17"/>
        <v>10.929936305732484</v>
      </c>
      <c r="L43" s="74">
        <f t="shared" si="15"/>
        <v>32.929936305732483</v>
      </c>
      <c r="M43" s="177">
        <f t="shared" si="16"/>
        <v>1.4578594573388952</v>
      </c>
      <c r="N43" s="209"/>
      <c r="O43" s="183">
        <f>M43*N43</f>
        <v>0</v>
      </c>
      <c r="P43" s="6"/>
      <c r="Q43" s="28"/>
      <c r="R43" s="24"/>
      <c r="S43" s="30"/>
      <c r="T43" s="58"/>
      <c r="V43" s="6"/>
      <c r="W43" s="5"/>
      <c r="X43" s="6"/>
      <c r="Y43" s="6"/>
      <c r="Z43" s="6"/>
      <c r="AA43" s="5"/>
      <c r="AB43" s="5"/>
    </row>
    <row r="44" spans="2:28" ht="17.25" x14ac:dyDescent="0.3">
      <c r="B44" s="312" t="s">
        <v>100</v>
      </c>
      <c r="C44" s="313"/>
      <c r="D44" s="313"/>
      <c r="E44" s="313"/>
      <c r="F44" s="204">
        <v>3.0171554120349432E-2</v>
      </c>
      <c r="G44" s="244">
        <v>1.41E-2</v>
      </c>
      <c r="H44" s="200">
        <v>0</v>
      </c>
      <c r="I44" s="197">
        <v>4.4271554120349429E-2</v>
      </c>
      <c r="J44" s="76">
        <v>15</v>
      </c>
      <c r="K44" s="74">
        <f>156/314*J44</f>
        <v>7.452229299363057</v>
      </c>
      <c r="L44" s="74">
        <f t="shared" si="15"/>
        <v>22.452229299363058</v>
      </c>
      <c r="M44" s="177">
        <f t="shared" si="16"/>
        <v>0.99399508454924679</v>
      </c>
      <c r="N44" s="209"/>
      <c r="O44" s="183">
        <f t="shared" ref="O44:O47" si="18">M44*N44</f>
        <v>0</v>
      </c>
      <c r="P44" s="6"/>
      <c r="Q44" s="28"/>
      <c r="R44" s="24"/>
      <c r="S44" s="30"/>
      <c r="T44" s="58"/>
      <c r="V44" s="6"/>
      <c r="W44" s="5"/>
      <c r="X44" s="6"/>
      <c r="Y44" s="6"/>
      <c r="Z44" s="6"/>
      <c r="AA44" s="5"/>
      <c r="AB44" s="5"/>
    </row>
    <row r="45" spans="2:28" ht="17.25" x14ac:dyDescent="0.3">
      <c r="B45" s="312" t="s">
        <v>101</v>
      </c>
      <c r="C45" s="313"/>
      <c r="D45" s="313"/>
      <c r="E45" s="313"/>
      <c r="F45" s="204">
        <v>8.6691141037494868E-3</v>
      </c>
      <c r="G45" s="244">
        <v>1.41E-2</v>
      </c>
      <c r="H45" s="200">
        <v>0</v>
      </c>
      <c r="I45" s="197">
        <v>2.2769114103749488E-2</v>
      </c>
      <c r="J45" s="76">
        <v>576</v>
      </c>
      <c r="K45" s="74"/>
      <c r="L45" s="74">
        <f>J45+K45</f>
        <v>576</v>
      </c>
      <c r="M45" s="177">
        <f t="shared" si="16"/>
        <v>13.115009723759705</v>
      </c>
      <c r="N45" s="209"/>
      <c r="O45" s="183">
        <f t="shared" si="18"/>
        <v>0</v>
      </c>
      <c r="P45" s="6"/>
      <c r="Q45" s="28"/>
      <c r="R45" s="24"/>
      <c r="S45" s="30"/>
      <c r="T45" s="58"/>
      <c r="V45" s="6"/>
      <c r="W45" s="5"/>
      <c r="X45" s="6"/>
      <c r="Y45" s="6"/>
      <c r="Z45" s="6"/>
      <c r="AA45" s="5"/>
      <c r="AB45" s="5"/>
    </row>
    <row r="46" spans="2:28" ht="17.25" x14ac:dyDescent="0.3">
      <c r="B46" s="312" t="s">
        <v>102</v>
      </c>
      <c r="C46" s="313"/>
      <c r="D46" s="313"/>
      <c r="E46" s="313"/>
      <c r="F46" s="204">
        <v>9.4684982326362997E-3</v>
      </c>
      <c r="G46" s="244">
        <v>1.41E-2</v>
      </c>
      <c r="H46" s="200">
        <v>0</v>
      </c>
      <c r="I46" s="197">
        <v>2.3568498232636299E-2</v>
      </c>
      <c r="J46" s="76">
        <v>1184</v>
      </c>
      <c r="K46" s="74"/>
      <c r="L46" s="74">
        <f t="shared" si="15"/>
        <v>1184</v>
      </c>
      <c r="M46" s="177">
        <f t="shared" si="16"/>
        <v>27.905101907441377</v>
      </c>
      <c r="N46" s="209"/>
      <c r="O46" s="183">
        <f t="shared" si="18"/>
        <v>0</v>
      </c>
      <c r="P46" s="6"/>
      <c r="Q46" s="28"/>
      <c r="R46" s="24"/>
      <c r="S46" s="30"/>
      <c r="T46" s="58"/>
      <c r="V46" s="6"/>
      <c r="W46" s="5"/>
      <c r="X46" s="6"/>
      <c r="Y46" s="6"/>
      <c r="Z46" s="6"/>
      <c r="AA46" s="5"/>
      <c r="AB46" s="5"/>
    </row>
    <row r="47" spans="2:28" ht="18" thickBot="1" x14ac:dyDescent="0.35">
      <c r="B47" s="312"/>
      <c r="C47" s="313"/>
      <c r="D47" s="313"/>
      <c r="E47" s="313"/>
      <c r="F47" s="201"/>
      <c r="G47" s="245"/>
      <c r="H47" s="78"/>
      <c r="I47" s="78"/>
      <c r="J47" s="78"/>
      <c r="K47" s="79"/>
      <c r="L47" s="79"/>
      <c r="M47" s="205"/>
      <c r="N47" s="210"/>
      <c r="O47" s="211">
        <f t="shared" si="18"/>
        <v>0</v>
      </c>
      <c r="P47" s="6"/>
      <c r="Q47" s="35"/>
      <c r="R47" s="37"/>
      <c r="S47" s="38"/>
      <c r="T47" s="63"/>
      <c r="V47" s="6"/>
      <c r="W47" s="5"/>
      <c r="X47" s="6"/>
      <c r="Y47" s="6"/>
      <c r="Z47" s="6"/>
      <c r="AA47" s="5"/>
      <c r="AB47" s="5"/>
    </row>
    <row r="48" spans="2:28" ht="18" thickBot="1" x14ac:dyDescent="0.35">
      <c r="B48" s="303" t="s">
        <v>76</v>
      </c>
      <c r="C48" s="304"/>
      <c r="D48" s="304"/>
      <c r="E48" s="308"/>
      <c r="F48" s="215">
        <f t="shared" ref="F48:H48" si="19">SUM(F34:F47)</f>
        <v>0.20789724859322101</v>
      </c>
      <c r="G48" s="246"/>
      <c r="H48" s="215">
        <f t="shared" si="19"/>
        <v>0</v>
      </c>
      <c r="I48" s="215"/>
      <c r="J48" s="40">
        <f>SUM(J34:J47)</f>
        <v>2409</v>
      </c>
      <c r="K48" s="40">
        <f>SUM(K34:K47)</f>
        <v>309</v>
      </c>
      <c r="L48" s="40">
        <f>SUM(L34:L47)</f>
        <v>2718</v>
      </c>
      <c r="M48" s="41">
        <f>SUM(M34:M47)</f>
        <v>66.386158677078726</v>
      </c>
      <c r="N48" s="41">
        <f t="shared" ref="N48" si="20">SUM(N34:N47)</f>
        <v>0</v>
      </c>
      <c r="O48" s="41">
        <f>SUM(O34:O47)</f>
        <v>0</v>
      </c>
      <c r="P48" s="43"/>
      <c r="Q48" s="66" t="s">
        <v>65</v>
      </c>
      <c r="R48" s="66"/>
      <c r="S48" s="66">
        <f>S34+S35</f>
        <v>0</v>
      </c>
      <c r="T48" s="66">
        <f>T34+T35</f>
        <v>0</v>
      </c>
      <c r="V48" s="43"/>
      <c r="W48" s="143"/>
      <c r="X48" s="43"/>
      <c r="Y48" s="43"/>
      <c r="Z48" s="43"/>
      <c r="AA48" s="143"/>
      <c r="AB48" s="143"/>
    </row>
    <row r="49" spans="2:28" ht="18" thickBot="1" x14ac:dyDescent="0.35">
      <c r="B49" s="81"/>
      <c r="C49" s="81"/>
      <c r="D49" s="81"/>
      <c r="E49" s="81"/>
      <c r="F49" s="81"/>
      <c r="G49" s="247"/>
      <c r="H49" s="81"/>
      <c r="I49" s="81"/>
      <c r="J49" s="82"/>
      <c r="K49" s="82"/>
      <c r="L49" s="82"/>
      <c r="M49" s="46"/>
      <c r="N49" s="47"/>
      <c r="O49" s="82"/>
      <c r="P49" s="82"/>
      <c r="Q49" s="46"/>
      <c r="R49" s="46"/>
      <c r="S49" s="47"/>
      <c r="T49" s="82"/>
      <c r="V49" s="82"/>
      <c r="W49" s="82"/>
      <c r="X49" s="82"/>
      <c r="Y49" s="82"/>
      <c r="Z49" s="82"/>
      <c r="AA49" s="81"/>
      <c r="AB49" s="81"/>
    </row>
    <row r="50" spans="2:28" ht="60.75" thickBot="1" x14ac:dyDescent="0.35">
      <c r="B50" s="289" t="s">
        <v>103</v>
      </c>
      <c r="C50" s="290"/>
      <c r="D50" s="290"/>
      <c r="E50" s="291"/>
      <c r="F50" s="11" t="s">
        <v>200</v>
      </c>
      <c r="G50" s="186" t="s">
        <v>204</v>
      </c>
      <c r="H50" s="11" t="s">
        <v>201</v>
      </c>
      <c r="I50" s="9" t="s">
        <v>202</v>
      </c>
      <c r="J50" s="11" t="s">
        <v>60</v>
      </c>
      <c r="K50" s="11" t="s">
        <v>61</v>
      </c>
      <c r="L50" s="11" t="s">
        <v>62</v>
      </c>
      <c r="M50" s="12" t="s">
        <v>63</v>
      </c>
      <c r="N50" s="13" t="s">
        <v>64</v>
      </c>
      <c r="O50" s="11" t="s">
        <v>65</v>
      </c>
      <c r="P50" s="6"/>
      <c r="Q50" s="14" t="s">
        <v>66</v>
      </c>
      <c r="R50" s="14" t="s">
        <v>67</v>
      </c>
      <c r="S50" s="15" t="s">
        <v>64</v>
      </c>
      <c r="T50" s="16" t="s">
        <v>65</v>
      </c>
      <c r="V50" s="6"/>
      <c r="W50" s="5"/>
      <c r="X50" s="6"/>
      <c r="Y50" s="6"/>
      <c r="Z50" s="6"/>
      <c r="AA50" s="5"/>
      <c r="AB50" s="5"/>
    </row>
    <row r="51" spans="2:28" ht="34.5" x14ac:dyDescent="0.3">
      <c r="B51" s="292" t="s">
        <v>104</v>
      </c>
      <c r="C51" s="293"/>
      <c r="D51" s="293"/>
      <c r="E51" s="294"/>
      <c r="F51" s="212">
        <v>3.6215408136065505E-3</v>
      </c>
      <c r="G51" s="248">
        <v>1.41E-2</v>
      </c>
      <c r="H51" s="212">
        <v>0</v>
      </c>
      <c r="I51" s="197">
        <v>1.7721540813606551E-2</v>
      </c>
      <c r="J51" s="83">
        <v>226</v>
      </c>
      <c r="K51" s="18">
        <v>0</v>
      </c>
      <c r="L51" s="17">
        <f>J51+K51</f>
        <v>226</v>
      </c>
      <c r="M51" s="51">
        <f>I51*L51</f>
        <v>4.0050682238750808</v>
      </c>
      <c r="N51" s="84"/>
      <c r="O51" s="72">
        <f>M51*N51</f>
        <v>0</v>
      </c>
      <c r="P51" s="6"/>
      <c r="Q51" s="21" t="s">
        <v>69</v>
      </c>
      <c r="R51" s="22">
        <v>11.07</v>
      </c>
      <c r="S51" s="17"/>
      <c r="T51" s="53">
        <f>R51*S51</f>
        <v>0</v>
      </c>
      <c r="V51" s="6"/>
      <c r="W51" s="5"/>
      <c r="X51" s="6"/>
      <c r="Y51" s="6"/>
      <c r="Z51" s="6"/>
      <c r="AA51" s="5"/>
      <c r="AB51" s="5"/>
    </row>
    <row r="52" spans="2:28" ht="17.25" x14ac:dyDescent="0.3">
      <c r="B52" s="279" t="s">
        <v>205</v>
      </c>
      <c r="C52" s="280"/>
      <c r="D52" s="280"/>
      <c r="E52" s="281"/>
      <c r="F52" s="213">
        <v>4.4706407980314965E-3</v>
      </c>
      <c r="G52" s="249">
        <v>1.4E-2</v>
      </c>
      <c r="H52" s="213">
        <v>0</v>
      </c>
      <c r="I52" s="197">
        <v>1.8470640798031498E-2</v>
      </c>
      <c r="J52" s="85">
        <f>50+26</f>
        <v>76</v>
      </c>
      <c r="K52" s="27">
        <v>0</v>
      </c>
      <c r="L52" s="25">
        <f>J52+K52</f>
        <v>76</v>
      </c>
      <c r="M52" s="230">
        <f>I52*L52</f>
        <v>1.4037687006503938</v>
      </c>
      <c r="N52" s="86"/>
      <c r="O52" s="75">
        <f>M52*N52</f>
        <v>0</v>
      </c>
      <c r="P52" s="6"/>
      <c r="Q52" s="28" t="s">
        <v>71</v>
      </c>
      <c r="R52" s="24">
        <f>R51*2</f>
        <v>22.14</v>
      </c>
      <c r="S52" s="25"/>
      <c r="T52" s="87">
        <f>R52*S52</f>
        <v>0</v>
      </c>
      <c r="V52" s="6"/>
      <c r="W52" s="5"/>
      <c r="X52" s="6"/>
      <c r="Y52" s="6"/>
      <c r="Z52" s="6"/>
      <c r="AA52" s="5"/>
      <c r="AB52" s="5"/>
    </row>
    <row r="53" spans="2:28" ht="18" thickBot="1" x14ac:dyDescent="0.35">
      <c r="B53" s="298"/>
      <c r="C53" s="299"/>
      <c r="D53" s="299"/>
      <c r="E53" s="299"/>
      <c r="F53" s="88"/>
      <c r="G53" s="250"/>
      <c r="H53" s="88"/>
      <c r="I53" s="88"/>
      <c r="J53" s="88"/>
      <c r="K53" s="34"/>
      <c r="L53" s="33"/>
      <c r="M53" s="231"/>
      <c r="N53" s="90"/>
      <c r="O53" s="80"/>
      <c r="P53" s="6"/>
      <c r="Q53" s="35"/>
      <c r="R53" s="35"/>
      <c r="S53" s="33"/>
      <c r="T53" s="63"/>
      <c r="V53" s="6"/>
      <c r="W53" s="5"/>
      <c r="X53" s="6"/>
      <c r="Y53" s="6"/>
      <c r="Z53" s="6"/>
      <c r="AA53" s="5"/>
      <c r="AB53" s="5"/>
    </row>
    <row r="54" spans="2:28" ht="18" thickBot="1" x14ac:dyDescent="0.35">
      <c r="B54" s="303" t="s">
        <v>76</v>
      </c>
      <c r="C54" s="304"/>
      <c r="D54" s="304"/>
      <c r="E54" s="308"/>
      <c r="F54" s="215">
        <f>SUM(F51:F53)</f>
        <v>8.0921816116380461E-3</v>
      </c>
      <c r="G54" s="246"/>
      <c r="H54" s="40">
        <f>SUM(H51:H53)</f>
        <v>0</v>
      </c>
      <c r="I54" s="40"/>
      <c r="J54" s="40">
        <f>SUM(J51:J53)</f>
        <v>302</v>
      </c>
      <c r="K54" s="40">
        <f>SUM(K51:K53)</f>
        <v>0</v>
      </c>
      <c r="L54" s="40">
        <f>SUM(L51:L53)</f>
        <v>302</v>
      </c>
      <c r="M54" s="41">
        <f>SUM(M51:M53)</f>
        <v>5.4088369245254748</v>
      </c>
      <c r="N54" s="41">
        <f>N51+N52</f>
        <v>0</v>
      </c>
      <c r="O54" s="41">
        <f>O51+O52</f>
        <v>0</v>
      </c>
      <c r="P54" s="43"/>
      <c r="Q54" s="66" t="s">
        <v>65</v>
      </c>
      <c r="R54" s="66"/>
      <c r="S54" s="66">
        <f>S51+S52</f>
        <v>0</v>
      </c>
      <c r="T54" s="66">
        <f>T51+T52</f>
        <v>0</v>
      </c>
      <c r="V54" s="43"/>
      <c r="W54" s="143"/>
      <c r="X54" s="43"/>
      <c r="Y54" s="43"/>
      <c r="Z54" s="43"/>
      <c r="AA54" s="143"/>
      <c r="AB54" s="143"/>
    </row>
    <row r="55" spans="2:28" ht="18" thickBot="1" x14ac:dyDescent="0.35">
      <c r="B55" s="5"/>
      <c r="C55" s="5"/>
      <c r="D55" s="5"/>
      <c r="E55" s="5"/>
      <c r="F55" s="5"/>
      <c r="G55" s="185"/>
      <c r="H55" s="5"/>
      <c r="I55" s="5"/>
      <c r="J55" s="6"/>
      <c r="K55" s="6"/>
      <c r="L55" s="6"/>
      <c r="M55" s="7"/>
      <c r="N55" s="8"/>
      <c r="O55" s="6"/>
      <c r="P55" s="6"/>
      <c r="Q55" s="7"/>
      <c r="R55" s="7"/>
      <c r="S55" s="8"/>
      <c r="T55" s="6"/>
      <c r="V55" s="6"/>
      <c r="W55" s="6"/>
      <c r="X55" s="5"/>
      <c r="Y55" s="6"/>
      <c r="Z55" s="6"/>
      <c r="AA55" s="6"/>
      <c r="AB55" s="6"/>
    </row>
    <row r="56" spans="2:28" ht="60.75" thickBot="1" x14ac:dyDescent="0.35">
      <c r="B56" s="289" t="s">
        <v>105</v>
      </c>
      <c r="C56" s="290"/>
      <c r="D56" s="290"/>
      <c r="E56" s="291"/>
      <c r="F56" s="11" t="s">
        <v>200</v>
      </c>
      <c r="G56" s="186" t="s">
        <v>204</v>
      </c>
      <c r="H56" s="11" t="s">
        <v>201</v>
      </c>
      <c r="I56" s="9" t="s">
        <v>202</v>
      </c>
      <c r="J56" s="11" t="s">
        <v>60</v>
      </c>
      <c r="K56" s="11" t="s">
        <v>61</v>
      </c>
      <c r="L56" s="11" t="s">
        <v>62</v>
      </c>
      <c r="M56" s="12" t="s">
        <v>63</v>
      </c>
      <c r="N56" s="13" t="s">
        <v>64</v>
      </c>
      <c r="O56" s="11" t="s">
        <v>65</v>
      </c>
      <c r="P56" s="6"/>
      <c r="Q56" s="14" t="s">
        <v>66</v>
      </c>
      <c r="R56" s="14" t="s">
        <v>67</v>
      </c>
      <c r="S56" s="15" t="s">
        <v>64</v>
      </c>
      <c r="T56" s="16" t="s">
        <v>65</v>
      </c>
      <c r="V56" s="6"/>
      <c r="W56" s="5"/>
      <c r="X56" s="6"/>
      <c r="Y56" s="6"/>
      <c r="Z56" s="6"/>
      <c r="AA56" s="5"/>
      <c r="AB56" s="5"/>
    </row>
    <row r="57" spans="2:28" ht="34.5" x14ac:dyDescent="0.3">
      <c r="B57" s="292" t="s">
        <v>43</v>
      </c>
      <c r="C57" s="293"/>
      <c r="D57" s="293"/>
      <c r="E57" s="294"/>
      <c r="F57" s="191">
        <v>1.9052051802900187E-3</v>
      </c>
      <c r="G57" s="248">
        <v>1.41E-2</v>
      </c>
      <c r="H57" s="191">
        <v>1.2610343126012108E-3</v>
      </c>
      <c r="I57" s="197">
        <v>1.7266239492891231E-2</v>
      </c>
      <c r="J57" s="17">
        <v>1440</v>
      </c>
      <c r="K57" s="20">
        <v>0</v>
      </c>
      <c r="L57" s="17">
        <f>J57+K57</f>
        <v>1440</v>
      </c>
      <c r="M57" s="51">
        <f>I57*L57</f>
        <v>24.863384869763372</v>
      </c>
      <c r="N57" s="83"/>
      <c r="O57" s="72">
        <f>M57*N57</f>
        <v>0</v>
      </c>
      <c r="P57" s="6"/>
      <c r="Q57" s="21" t="s">
        <v>69</v>
      </c>
      <c r="R57" s="22">
        <v>11.07</v>
      </c>
      <c r="S57" s="23"/>
      <c r="T57" s="53">
        <f>R57*S57</f>
        <v>0</v>
      </c>
      <c r="V57" s="6"/>
      <c r="W57" s="5"/>
      <c r="X57" s="6"/>
      <c r="Y57" s="6"/>
      <c r="Z57" s="6"/>
      <c r="AA57" s="5"/>
      <c r="AB57" s="5"/>
    </row>
    <row r="58" spans="2:28" ht="17.25" x14ac:dyDescent="0.3">
      <c r="B58" s="279" t="s">
        <v>44</v>
      </c>
      <c r="C58" s="280"/>
      <c r="D58" s="280"/>
      <c r="E58" s="281"/>
      <c r="F58" s="216">
        <v>1.3861555624091672E-3</v>
      </c>
      <c r="G58" s="249">
        <v>7.0000000000000001E-3</v>
      </c>
      <c r="H58" s="216">
        <v>0</v>
      </c>
      <c r="I58" s="197">
        <v>8.3861555624091672E-3</v>
      </c>
      <c r="J58" s="25">
        <v>1260</v>
      </c>
      <c r="K58" s="29">
        <v>0</v>
      </c>
      <c r="L58" s="25">
        <f t="shared" ref="L58:L60" si="21">J58+K58</f>
        <v>1260</v>
      </c>
      <c r="M58" s="230">
        <f>I58*L58</f>
        <v>10.566556008635551</v>
      </c>
      <c r="N58" s="85"/>
      <c r="O58" s="75">
        <f>M58*N58</f>
        <v>0</v>
      </c>
      <c r="P58" s="6"/>
      <c r="Q58" s="28" t="s">
        <v>71</v>
      </c>
      <c r="R58" s="24">
        <f>R57*2</f>
        <v>22.14</v>
      </c>
      <c r="S58" s="30"/>
      <c r="T58" s="58">
        <f>R58*S58</f>
        <v>0</v>
      </c>
      <c r="V58" s="6"/>
      <c r="W58" s="5"/>
      <c r="X58" s="6"/>
      <c r="Y58" s="6"/>
      <c r="Z58" s="6"/>
      <c r="AA58" s="5"/>
      <c r="AB58" s="5"/>
    </row>
    <row r="59" spans="2:28" ht="17.25" x14ac:dyDescent="0.3">
      <c r="B59" s="279" t="s">
        <v>45</v>
      </c>
      <c r="C59" s="280"/>
      <c r="D59" s="280"/>
      <c r="E59" s="281"/>
      <c r="F59" s="216">
        <v>1.3861555624091672E-3</v>
      </c>
      <c r="G59" s="249">
        <v>7.0000000000000001E-3</v>
      </c>
      <c r="H59" s="216">
        <v>0</v>
      </c>
      <c r="I59" s="197">
        <v>8.3861555624091672E-3</v>
      </c>
      <c r="J59" s="25">
        <v>1260</v>
      </c>
      <c r="K59" s="29">
        <v>0</v>
      </c>
      <c r="L59" s="25">
        <f t="shared" si="21"/>
        <v>1260</v>
      </c>
      <c r="M59" s="230">
        <f t="shared" ref="M59:M60" si="22">I59*L59</f>
        <v>10.566556008635551</v>
      </c>
      <c r="N59" s="85"/>
      <c r="O59" s="75">
        <f>M59*N59</f>
        <v>0</v>
      </c>
      <c r="P59" s="6"/>
      <c r="Q59" s="28"/>
      <c r="R59" s="24"/>
      <c r="S59" s="30"/>
      <c r="T59" s="58"/>
      <c r="V59" s="6"/>
      <c r="W59" s="5"/>
      <c r="X59" s="6"/>
      <c r="Y59" s="6"/>
      <c r="Z59" s="6"/>
      <c r="AA59" s="5"/>
      <c r="AB59" s="5"/>
    </row>
    <row r="60" spans="2:28" ht="17.25" x14ac:dyDescent="0.3">
      <c r="B60" s="298" t="s">
        <v>46</v>
      </c>
      <c r="C60" s="299"/>
      <c r="D60" s="299"/>
      <c r="E60" s="299"/>
      <c r="F60" s="216">
        <v>1.9052051802900185E-3</v>
      </c>
      <c r="G60" s="249">
        <v>1.41E-2</v>
      </c>
      <c r="H60" s="216">
        <v>9.3153688933538745E-3</v>
      </c>
      <c r="I60" s="197">
        <v>2.5320574073643895E-2</v>
      </c>
      <c r="J60" s="25">
        <v>180</v>
      </c>
      <c r="K60" s="29">
        <v>0</v>
      </c>
      <c r="L60" s="25">
        <f t="shared" si="21"/>
        <v>180</v>
      </c>
      <c r="M60" s="230">
        <f t="shared" si="22"/>
        <v>4.5577033332559012</v>
      </c>
      <c r="N60" s="85"/>
      <c r="O60" s="75">
        <f>M60*N60</f>
        <v>0</v>
      </c>
      <c r="P60" s="6"/>
      <c r="Q60" s="28"/>
      <c r="R60" s="24"/>
      <c r="S60" s="30"/>
      <c r="T60" s="58"/>
      <c r="V60" s="6"/>
      <c r="W60" s="5"/>
      <c r="X60" s="6"/>
      <c r="Y60" s="6"/>
      <c r="Z60" s="6"/>
      <c r="AA60" s="5"/>
      <c r="AB60" s="5"/>
    </row>
    <row r="61" spans="2:28" ht="18" thickBot="1" x14ac:dyDescent="0.35">
      <c r="B61" s="298"/>
      <c r="C61" s="299"/>
      <c r="D61" s="299"/>
      <c r="E61" s="299"/>
      <c r="F61" s="225"/>
      <c r="G61" s="250"/>
      <c r="H61" s="225"/>
      <c r="I61" s="225"/>
      <c r="J61" s="33"/>
      <c r="K61" s="36"/>
      <c r="L61" s="33"/>
      <c r="M61" s="89"/>
      <c r="N61" s="88"/>
      <c r="O61" s="80"/>
      <c r="P61" s="6"/>
      <c r="Q61" s="35"/>
      <c r="R61" s="37"/>
      <c r="S61" s="38"/>
      <c r="T61" s="63"/>
      <c r="V61" s="6"/>
      <c r="W61" s="5"/>
      <c r="X61" s="6"/>
      <c r="Y61" s="6"/>
      <c r="Z61" s="6"/>
      <c r="AA61" s="5"/>
      <c r="AB61" s="5"/>
    </row>
    <row r="62" spans="2:28" ht="18" thickBot="1" x14ac:dyDescent="0.35">
      <c r="B62" s="303" t="s">
        <v>76</v>
      </c>
      <c r="C62" s="304"/>
      <c r="D62" s="304"/>
      <c r="E62" s="308"/>
      <c r="F62" s="215">
        <f t="shared" ref="F62:H62" si="23">SUM(F57:F61)</f>
        <v>6.5827214853983714E-3</v>
      </c>
      <c r="G62" s="246"/>
      <c r="H62" s="215">
        <f t="shared" si="23"/>
        <v>1.0576403205955084E-2</v>
      </c>
      <c r="I62" s="215"/>
      <c r="J62" s="40">
        <f>SUM(J57:J61)</f>
        <v>4140</v>
      </c>
      <c r="K62" s="40">
        <f>SUM(K57:K61)</f>
        <v>0</v>
      </c>
      <c r="L62" s="40">
        <f>SUM(L57:L61)</f>
        <v>4140</v>
      </c>
      <c r="M62" s="41">
        <f>SUM(M57:M61)</f>
        <v>50.554200220290376</v>
      </c>
      <c r="N62" s="41">
        <f>SUM(N57:N60)</f>
        <v>0</v>
      </c>
      <c r="O62" s="41">
        <f>SUM(O57:O60)</f>
        <v>0</v>
      </c>
      <c r="P62" s="43"/>
      <c r="Q62" s="66" t="s">
        <v>65</v>
      </c>
      <c r="R62" s="66"/>
      <c r="S62" s="66">
        <f>S57+S58</f>
        <v>0</v>
      </c>
      <c r="T62" s="66">
        <f>T57+T58</f>
        <v>0</v>
      </c>
      <c r="V62" s="43"/>
      <c r="W62" s="143"/>
      <c r="X62" s="43"/>
      <c r="Y62" s="43"/>
      <c r="Z62" s="43"/>
      <c r="AA62" s="143"/>
      <c r="AB62" s="143"/>
    </row>
    <row r="63" spans="2:28" ht="18" thickBot="1" x14ac:dyDescent="0.35">
      <c r="B63" s="5"/>
      <c r="C63" s="5"/>
      <c r="D63" s="5"/>
      <c r="E63" s="5"/>
      <c r="F63" s="5"/>
      <c r="G63" s="185"/>
      <c r="H63" s="5"/>
      <c r="I63" s="5"/>
      <c r="J63" s="6"/>
      <c r="K63" s="6"/>
      <c r="L63" s="6"/>
      <c r="M63" s="7"/>
      <c r="N63" s="8"/>
      <c r="O63" s="6"/>
      <c r="P63" s="6"/>
      <c r="Q63" s="7"/>
      <c r="R63" s="7"/>
      <c r="S63" s="8"/>
      <c r="T63" s="6"/>
      <c r="V63" s="6"/>
      <c r="W63" s="6"/>
      <c r="X63" s="5"/>
      <c r="Y63" s="6"/>
      <c r="Z63" s="6"/>
      <c r="AA63" s="6"/>
      <c r="AB63" s="6"/>
    </row>
    <row r="64" spans="2:28" ht="60.75" thickBot="1" x14ac:dyDescent="0.35">
      <c r="B64" s="289" t="s">
        <v>105</v>
      </c>
      <c r="C64" s="290"/>
      <c r="D64" s="290"/>
      <c r="E64" s="291"/>
      <c r="F64" s="11" t="s">
        <v>200</v>
      </c>
      <c r="G64" s="186" t="s">
        <v>204</v>
      </c>
      <c r="H64" s="11" t="s">
        <v>201</v>
      </c>
      <c r="I64" s="9" t="s">
        <v>202</v>
      </c>
      <c r="J64" s="11" t="s">
        <v>60</v>
      </c>
      <c r="K64" s="11" t="s">
        <v>61</v>
      </c>
      <c r="L64" s="11" t="s">
        <v>62</v>
      </c>
      <c r="M64" s="12" t="s">
        <v>63</v>
      </c>
      <c r="N64" s="13" t="s">
        <v>64</v>
      </c>
      <c r="O64" s="11" t="s">
        <v>65</v>
      </c>
      <c r="P64" s="6"/>
      <c r="Q64" s="14" t="s">
        <v>66</v>
      </c>
      <c r="R64" s="14" t="s">
        <v>67</v>
      </c>
      <c r="S64" s="15" t="s">
        <v>64</v>
      </c>
      <c r="T64" s="16" t="s">
        <v>65</v>
      </c>
      <c r="V64" s="6"/>
      <c r="W64" s="6"/>
      <c r="X64" s="5"/>
      <c r="Y64" s="6"/>
      <c r="Z64" s="6"/>
      <c r="AA64" s="6"/>
      <c r="AB64" s="6"/>
    </row>
    <row r="65" spans="2:28" ht="34.5" x14ac:dyDescent="0.3">
      <c r="B65" s="292" t="s">
        <v>47</v>
      </c>
      <c r="C65" s="293"/>
      <c r="D65" s="293"/>
      <c r="E65" s="294"/>
      <c r="F65" s="191">
        <v>1.3861555624091672E-3</v>
      </c>
      <c r="G65" s="248">
        <v>7.0000000000000001E-3</v>
      </c>
      <c r="H65" s="191">
        <v>0</v>
      </c>
      <c r="I65" s="197">
        <v>8.3861555624091672E-3</v>
      </c>
      <c r="J65" s="17">
        <v>8607</v>
      </c>
      <c r="K65" s="20">
        <v>0</v>
      </c>
      <c r="L65" s="17">
        <f>J65+K65</f>
        <v>8607</v>
      </c>
      <c r="M65" s="51">
        <f>I65*L65</f>
        <v>72.179640925655704</v>
      </c>
      <c r="N65" s="83"/>
      <c r="O65" s="72">
        <f>M65*N65</f>
        <v>0</v>
      </c>
      <c r="P65" s="6"/>
      <c r="Q65" s="21" t="s">
        <v>69</v>
      </c>
      <c r="R65" s="22">
        <v>11.07</v>
      </c>
      <c r="S65" s="17"/>
      <c r="T65" s="53">
        <f>R65*S65</f>
        <v>0</v>
      </c>
      <c r="V65" s="6"/>
      <c r="W65" s="6"/>
      <c r="X65" s="5"/>
      <c r="Y65" s="6"/>
      <c r="Z65" s="6"/>
      <c r="AA65" s="6"/>
      <c r="AB65" s="6"/>
    </row>
    <row r="66" spans="2:28" ht="17.25" x14ac:dyDescent="0.3">
      <c r="B66" s="279" t="s">
        <v>48</v>
      </c>
      <c r="C66" s="280"/>
      <c r="D66" s="280"/>
      <c r="E66" s="281"/>
      <c r="F66" s="216">
        <v>1.386155562409167E-3</v>
      </c>
      <c r="G66" s="249">
        <v>1.41E-2</v>
      </c>
      <c r="H66" s="216">
        <v>0</v>
      </c>
      <c r="I66" s="197">
        <v>1.5486155562409166E-2</v>
      </c>
      <c r="J66" s="25">
        <v>236</v>
      </c>
      <c r="K66" s="29">
        <v>0</v>
      </c>
      <c r="L66" s="25">
        <f t="shared" ref="L66:L67" si="24">J66+K66</f>
        <v>236</v>
      </c>
      <c r="M66" s="230">
        <f>I66*L66</f>
        <v>3.6547327127285629</v>
      </c>
      <c r="N66" s="85"/>
      <c r="O66" s="75">
        <f>M66*N66</f>
        <v>0</v>
      </c>
      <c r="P66" s="6"/>
      <c r="Q66" s="28" t="s">
        <v>71</v>
      </c>
      <c r="R66" s="24">
        <f>R65*2</f>
        <v>22.14</v>
      </c>
      <c r="S66" s="25"/>
      <c r="T66" s="58">
        <f>R66*S66</f>
        <v>0</v>
      </c>
      <c r="V66" s="6"/>
      <c r="W66" s="6"/>
      <c r="X66" s="5"/>
      <c r="Y66" s="6"/>
      <c r="Z66" s="6"/>
      <c r="AA66" s="6"/>
      <c r="AB66" s="6"/>
    </row>
    <row r="67" spans="2:28" ht="17.25" x14ac:dyDescent="0.3">
      <c r="B67" s="279" t="s">
        <v>49</v>
      </c>
      <c r="C67" s="280"/>
      <c r="D67" s="280"/>
      <c r="E67" s="281"/>
      <c r="F67" s="216">
        <v>2.3808231047873487E-3</v>
      </c>
      <c r="G67" s="249">
        <v>1.41E-2</v>
      </c>
      <c r="H67" s="216">
        <v>9.9500789597027038E-3</v>
      </c>
      <c r="I67" s="197">
        <v>2.6430902064490051E-2</v>
      </c>
      <c r="J67" s="25">
        <v>160</v>
      </c>
      <c r="K67" s="29">
        <v>0</v>
      </c>
      <c r="L67" s="25">
        <f t="shared" si="24"/>
        <v>160</v>
      </c>
      <c r="M67" s="230">
        <f t="shared" ref="M67" si="25">I67*L67</f>
        <v>4.2289443303184084</v>
      </c>
      <c r="N67" s="85"/>
      <c r="O67" s="75">
        <f>M67*N67</f>
        <v>0</v>
      </c>
      <c r="P67" s="6"/>
      <c r="Q67" s="28"/>
      <c r="R67" s="28"/>
      <c r="S67" s="25"/>
      <c r="T67" s="58"/>
      <c r="V67" s="6"/>
      <c r="W67" s="6"/>
      <c r="X67" s="5"/>
      <c r="Y67" s="6"/>
      <c r="Z67" s="6"/>
      <c r="AA67" s="6"/>
      <c r="AB67" s="6"/>
    </row>
    <row r="68" spans="2:28" ht="18" thickBot="1" x14ac:dyDescent="0.35">
      <c r="B68" s="298"/>
      <c r="C68" s="299"/>
      <c r="D68" s="299"/>
      <c r="E68" s="299"/>
      <c r="F68" s="33"/>
      <c r="G68" s="251"/>
      <c r="H68" s="33"/>
      <c r="I68" s="91"/>
      <c r="J68" s="33"/>
      <c r="K68" s="91"/>
      <c r="L68" s="33"/>
      <c r="M68" s="92"/>
      <c r="N68" s="93"/>
      <c r="O68" s="77"/>
      <c r="P68" s="6"/>
      <c r="Q68" s="35"/>
      <c r="R68" s="35"/>
      <c r="S68" s="33"/>
      <c r="T68" s="63"/>
      <c r="V68" s="6"/>
      <c r="W68" s="6"/>
      <c r="X68" s="5"/>
      <c r="Y68" s="6"/>
      <c r="Z68" s="6"/>
      <c r="AA68" s="6"/>
      <c r="AB68" s="6"/>
    </row>
    <row r="69" spans="2:28" ht="18" thickBot="1" x14ac:dyDescent="0.35">
      <c r="B69" s="303" t="s">
        <v>76</v>
      </c>
      <c r="C69" s="304"/>
      <c r="D69" s="304"/>
      <c r="E69" s="308"/>
      <c r="F69" s="214">
        <f t="shared" ref="F69:H69" si="26">SUM(F65:F68)</f>
        <v>5.1531342296056827E-3</v>
      </c>
      <c r="G69" s="252"/>
      <c r="H69" s="214">
        <f t="shared" si="26"/>
        <v>9.9500789597027038E-3</v>
      </c>
      <c r="I69" s="214"/>
      <c r="J69" s="39">
        <f>SUM(J65:J68)</f>
        <v>9003</v>
      </c>
      <c r="K69" s="39">
        <f>SUM(K65:K68)</f>
        <v>0</v>
      </c>
      <c r="L69" s="40">
        <f>SUM(L65:L68)</f>
        <v>9003</v>
      </c>
      <c r="M69" s="94">
        <f>SUM(M65:M68)</f>
        <v>80.063317968702677</v>
      </c>
      <c r="N69" s="94">
        <f>N65+N66+N67</f>
        <v>0</v>
      </c>
      <c r="O69" s="94">
        <f>O65+O66+O67</f>
        <v>0</v>
      </c>
      <c r="P69" s="43"/>
      <c r="Q69" s="66" t="s">
        <v>65</v>
      </c>
      <c r="R69" s="66"/>
      <c r="S69" s="66">
        <f>S65+S66</f>
        <v>0</v>
      </c>
      <c r="T69" s="66">
        <f>T65+T66</f>
        <v>0</v>
      </c>
      <c r="V69" s="43"/>
      <c r="W69" s="43"/>
      <c r="X69" s="143"/>
      <c r="Y69" s="43"/>
      <c r="Z69" s="43"/>
      <c r="AA69" s="43"/>
      <c r="AB69" s="43"/>
    </row>
    <row r="70" spans="2:28" ht="18" thickBot="1" x14ac:dyDescent="0.35">
      <c r="B70" s="5"/>
      <c r="C70" s="5"/>
      <c r="D70" s="5"/>
      <c r="E70" s="5"/>
      <c r="F70" s="5"/>
      <c r="G70" s="185"/>
      <c r="H70" s="5"/>
      <c r="I70" s="5"/>
      <c r="J70" s="6"/>
      <c r="K70" s="6"/>
      <c r="L70" s="6"/>
      <c r="M70" s="7"/>
      <c r="N70" s="8"/>
      <c r="O70" s="6"/>
      <c r="P70" s="6"/>
      <c r="Q70" s="7"/>
      <c r="R70" s="7"/>
      <c r="S70" s="8"/>
      <c r="T70" s="6"/>
      <c r="V70" s="6"/>
      <c r="W70" s="6"/>
      <c r="X70" s="5"/>
      <c r="Y70" s="6"/>
      <c r="Z70" s="6"/>
      <c r="AA70" s="6"/>
      <c r="AB70" s="6"/>
    </row>
    <row r="71" spans="2:28" ht="60.75" thickBot="1" x14ac:dyDescent="0.35">
      <c r="B71" s="289" t="s">
        <v>106</v>
      </c>
      <c r="C71" s="290"/>
      <c r="D71" s="290"/>
      <c r="E71" s="291"/>
      <c r="F71" s="9" t="s">
        <v>200</v>
      </c>
      <c r="G71" s="186" t="s">
        <v>204</v>
      </c>
      <c r="H71" s="9" t="s">
        <v>201</v>
      </c>
      <c r="I71" s="9" t="s">
        <v>202</v>
      </c>
      <c r="J71" s="11" t="s">
        <v>60</v>
      </c>
      <c r="K71" s="11" t="s">
        <v>61</v>
      </c>
      <c r="L71" s="11" t="s">
        <v>62</v>
      </c>
      <c r="M71" s="12" t="s">
        <v>63</v>
      </c>
      <c r="N71" s="13" t="s">
        <v>64</v>
      </c>
      <c r="O71" s="11" t="s">
        <v>65</v>
      </c>
      <c r="P71" s="6"/>
      <c r="Q71" s="14" t="s">
        <v>66</v>
      </c>
      <c r="R71" s="14" t="s">
        <v>67</v>
      </c>
      <c r="S71" s="15" t="s">
        <v>64</v>
      </c>
      <c r="T71" s="16" t="s">
        <v>65</v>
      </c>
      <c r="V71" s="6"/>
      <c r="W71" s="6"/>
      <c r="X71" s="5"/>
      <c r="Y71" s="6"/>
      <c r="Z71" s="6"/>
      <c r="AA71" s="6"/>
      <c r="AB71" s="6"/>
    </row>
    <row r="72" spans="2:28" ht="34.5" x14ac:dyDescent="0.3">
      <c r="B72" s="292" t="s">
        <v>107</v>
      </c>
      <c r="C72" s="293"/>
      <c r="D72" s="293"/>
      <c r="E72" s="325"/>
      <c r="F72" s="264">
        <v>9.5334396158085339E-6</v>
      </c>
      <c r="G72" s="188">
        <v>0</v>
      </c>
      <c r="H72" s="264">
        <v>0</v>
      </c>
      <c r="I72" s="197">
        <v>9.5334396158085339E-6</v>
      </c>
      <c r="J72" s="84">
        <v>1800</v>
      </c>
      <c r="K72" s="95">
        <v>0</v>
      </c>
      <c r="L72" s="83">
        <f>J72+K72</f>
        <v>1800</v>
      </c>
      <c r="M72" s="51">
        <f>I72*L72</f>
        <v>1.716019130845536E-2</v>
      </c>
      <c r="N72" s="83"/>
      <c r="O72" s="72">
        <f>M72*N72</f>
        <v>0</v>
      </c>
      <c r="P72" s="6"/>
      <c r="Q72" s="21" t="s">
        <v>69</v>
      </c>
      <c r="R72" s="22">
        <v>11.07</v>
      </c>
      <c r="S72" s="18"/>
      <c r="T72" s="19">
        <f>R72*S72</f>
        <v>0</v>
      </c>
      <c r="V72" s="6"/>
      <c r="W72" s="6"/>
      <c r="X72" s="5"/>
      <c r="Y72" s="6"/>
      <c r="Z72" s="6"/>
      <c r="AA72" s="6"/>
      <c r="AB72" s="6"/>
    </row>
    <row r="73" spans="2:28" ht="17.25" x14ac:dyDescent="0.3">
      <c r="B73" s="279" t="s">
        <v>108</v>
      </c>
      <c r="C73" s="280"/>
      <c r="D73" s="280"/>
      <c r="E73" s="285"/>
      <c r="F73" s="265">
        <v>8.8423897088731611E-6</v>
      </c>
      <c r="G73" s="189">
        <v>0</v>
      </c>
      <c r="H73" s="265">
        <v>0</v>
      </c>
      <c r="I73" s="197">
        <v>8.8423897088731611E-6</v>
      </c>
      <c r="J73" s="86">
        <v>3873</v>
      </c>
      <c r="K73" s="96">
        <v>0</v>
      </c>
      <c r="L73" s="85">
        <f t="shared" ref="L73" si="27">J73+K73</f>
        <v>3873</v>
      </c>
      <c r="M73" s="230">
        <f>I73*L73</f>
        <v>3.4246575342465752E-2</v>
      </c>
      <c r="N73" s="85"/>
      <c r="O73" s="75">
        <f>M73*N73</f>
        <v>0</v>
      </c>
      <c r="P73" s="6"/>
      <c r="Q73" s="28" t="s">
        <v>71</v>
      </c>
      <c r="R73" s="24">
        <f>R72*2</f>
        <v>22.14</v>
      </c>
      <c r="S73" s="27"/>
      <c r="T73" s="28">
        <f>R73*S73</f>
        <v>0</v>
      </c>
    </row>
    <row r="74" spans="2:28" ht="18" thickBot="1" x14ac:dyDescent="0.35">
      <c r="B74" s="327"/>
      <c r="C74" s="328"/>
      <c r="D74" s="328"/>
      <c r="E74" s="329"/>
      <c r="F74" s="190"/>
      <c r="G74" s="187"/>
      <c r="H74" s="190"/>
      <c r="I74" s="190"/>
      <c r="J74" s="97"/>
      <c r="K74" s="98"/>
      <c r="L74" s="88"/>
      <c r="M74" s="99"/>
      <c r="N74" s="100"/>
      <c r="O74" s="99"/>
      <c r="P74" s="6"/>
      <c r="Q74" s="35"/>
      <c r="R74" s="101"/>
      <c r="S74" s="34"/>
      <c r="T74" s="102"/>
    </row>
    <row r="75" spans="2:28" ht="18" thickBot="1" x14ac:dyDescent="0.35">
      <c r="B75" s="303" t="s">
        <v>76</v>
      </c>
      <c r="C75" s="304"/>
      <c r="D75" s="304"/>
      <c r="E75" s="308"/>
      <c r="F75" s="39">
        <f t="shared" ref="F75:H75" si="28">SUM(F72:F74)</f>
        <v>1.8375829324681695E-5</v>
      </c>
      <c r="G75" s="253"/>
      <c r="H75" s="39">
        <f t="shared" si="28"/>
        <v>0</v>
      </c>
      <c r="I75" s="39"/>
      <c r="J75" s="39">
        <f>SUM(J72:J74)</f>
        <v>5673</v>
      </c>
      <c r="K75" s="39">
        <f>SUM(K72:K74)</f>
        <v>0</v>
      </c>
      <c r="L75" s="40">
        <f>SUM(L72:L74)</f>
        <v>5673</v>
      </c>
      <c r="M75" s="94">
        <f>SUM(M72:M74)</f>
        <v>5.1406766650921115E-2</v>
      </c>
      <c r="N75" s="94">
        <f>N72+N73</f>
        <v>0</v>
      </c>
      <c r="O75" s="94">
        <f>O72+O73</f>
        <v>0</v>
      </c>
      <c r="P75" s="43"/>
      <c r="Q75" s="66" t="s">
        <v>65</v>
      </c>
      <c r="R75" s="103"/>
      <c r="S75" s="44">
        <f>S72+S73</f>
        <v>0</v>
      </c>
      <c r="T75" s="44">
        <f>T72+T73</f>
        <v>0</v>
      </c>
    </row>
    <row r="76" spans="2:28" ht="18" thickBot="1" x14ac:dyDescent="0.35">
      <c r="B76" s="5"/>
      <c r="C76" s="5"/>
      <c r="D76" s="5"/>
      <c r="E76" s="5"/>
      <c r="F76" s="5"/>
      <c r="G76" s="185"/>
      <c r="H76" s="5"/>
      <c r="I76" s="5"/>
      <c r="J76" s="6"/>
      <c r="K76" s="6"/>
      <c r="L76" s="6"/>
      <c r="M76" s="7"/>
      <c r="N76" s="8"/>
      <c r="O76" s="6"/>
      <c r="P76" s="6"/>
      <c r="Q76" s="7"/>
      <c r="R76" s="7"/>
      <c r="S76" s="8"/>
      <c r="T76" s="6"/>
    </row>
    <row r="77" spans="2:28" ht="60.75" thickBot="1" x14ac:dyDescent="0.35">
      <c r="B77" s="289" t="s">
        <v>109</v>
      </c>
      <c r="C77" s="290"/>
      <c r="D77" s="290"/>
      <c r="E77" s="291"/>
      <c r="F77" s="9" t="s">
        <v>200</v>
      </c>
      <c r="G77" s="186" t="s">
        <v>204</v>
      </c>
      <c r="H77" s="9" t="s">
        <v>201</v>
      </c>
      <c r="I77" s="9" t="s">
        <v>202</v>
      </c>
      <c r="J77" s="11" t="s">
        <v>60</v>
      </c>
      <c r="K77" s="11" t="s">
        <v>61</v>
      </c>
      <c r="L77" s="11" t="s">
        <v>62</v>
      </c>
      <c r="M77" s="12" t="s">
        <v>63</v>
      </c>
      <c r="N77" s="13" t="s">
        <v>64</v>
      </c>
      <c r="O77" s="11" t="s">
        <v>65</v>
      </c>
      <c r="P77" s="6"/>
      <c r="Q77" s="14" t="s">
        <v>66</v>
      </c>
      <c r="R77" s="14" t="s">
        <v>67</v>
      </c>
      <c r="S77" s="15" t="s">
        <v>64</v>
      </c>
      <c r="T77" s="16" t="s">
        <v>65</v>
      </c>
    </row>
    <row r="78" spans="2:28" ht="51.75" x14ac:dyDescent="0.3">
      <c r="B78" s="292" t="s">
        <v>51</v>
      </c>
      <c r="C78" s="293"/>
      <c r="D78" s="293"/>
      <c r="E78" s="325"/>
      <c r="F78" s="264">
        <v>0</v>
      </c>
      <c r="G78" s="254">
        <v>1.41E-2</v>
      </c>
      <c r="H78" s="264">
        <v>0</v>
      </c>
      <c r="I78" s="197">
        <v>1.41E-2</v>
      </c>
      <c r="J78" s="83">
        <v>32</v>
      </c>
      <c r="K78" s="83">
        <v>0</v>
      </c>
      <c r="L78" s="83">
        <f>J78+K78</f>
        <v>32</v>
      </c>
      <c r="M78" s="104">
        <f>I78*L78</f>
        <v>0.45119999999999999</v>
      </c>
      <c r="N78" s="83"/>
      <c r="O78" s="51">
        <f>M78*N78</f>
        <v>0</v>
      </c>
      <c r="P78" s="6"/>
      <c r="Q78" s="21" t="s">
        <v>110</v>
      </c>
      <c r="R78" s="22">
        <v>11.07</v>
      </c>
      <c r="S78" s="17"/>
      <c r="T78" s="19">
        <f>R78*S78</f>
        <v>0</v>
      </c>
    </row>
    <row r="79" spans="2:28" ht="18" thickBot="1" x14ac:dyDescent="0.35">
      <c r="B79" s="279"/>
      <c r="C79" s="280"/>
      <c r="D79" s="280"/>
      <c r="E79" s="285"/>
      <c r="F79" s="224"/>
      <c r="G79" s="255"/>
      <c r="H79" s="224"/>
      <c r="I79" s="224"/>
      <c r="J79" s="93"/>
      <c r="K79" s="88"/>
      <c r="L79" s="88"/>
      <c r="M79" s="105"/>
      <c r="N79" s="93"/>
      <c r="O79" s="60"/>
      <c r="P79" s="6"/>
      <c r="Q79" s="102" t="s">
        <v>71</v>
      </c>
      <c r="R79" s="24">
        <f>R78*2</f>
        <v>22.14</v>
      </c>
      <c r="S79" s="33"/>
      <c r="T79" s="35">
        <f>R79*S79</f>
        <v>0</v>
      </c>
    </row>
    <row r="80" spans="2:28" ht="18" thickBot="1" x14ac:dyDescent="0.35">
      <c r="B80" s="303" t="s">
        <v>76</v>
      </c>
      <c r="C80" s="304"/>
      <c r="D80" s="304"/>
      <c r="E80" s="308"/>
      <c r="F80" s="214">
        <f t="shared" ref="F80:H80" si="29">SUM(F78:F79)</f>
        <v>0</v>
      </c>
      <c r="G80" s="253"/>
      <c r="H80" s="214">
        <f t="shared" si="29"/>
        <v>0</v>
      </c>
      <c r="I80" s="214"/>
      <c r="J80" s="39">
        <f>SUM(J78:J79)</f>
        <v>32</v>
      </c>
      <c r="K80" s="42">
        <f>SUM(K78:K79)</f>
        <v>0</v>
      </c>
      <c r="L80" s="42">
        <f>SUM(L78:L79)</f>
        <v>32</v>
      </c>
      <c r="M80" s="106">
        <f>SUM(M78:M79)</f>
        <v>0.45119999999999999</v>
      </c>
      <c r="N80" s="94">
        <f>N78</f>
        <v>0</v>
      </c>
      <c r="O80" s="94">
        <f>O78</f>
        <v>0</v>
      </c>
      <c r="P80" s="43"/>
      <c r="Q80" s="44" t="s">
        <v>65</v>
      </c>
      <c r="R80" s="44"/>
      <c r="S80" s="107">
        <f>S78+S79</f>
        <v>0</v>
      </c>
      <c r="T80" s="107">
        <f>T78+T79</f>
        <v>0</v>
      </c>
    </row>
    <row r="81" spans="2:20" ht="18" thickBot="1" x14ac:dyDescent="0.35">
      <c r="B81" s="5"/>
      <c r="C81" s="5"/>
      <c r="D81" s="5"/>
      <c r="E81" s="5"/>
      <c r="F81" s="5"/>
      <c r="H81" s="5"/>
      <c r="I81" s="5"/>
      <c r="J81" s="6"/>
      <c r="K81" s="6"/>
      <c r="L81" s="6"/>
      <c r="M81" s="7"/>
      <c r="N81" s="8"/>
      <c r="O81" s="6"/>
      <c r="P81" s="6"/>
      <c r="Q81" s="7"/>
      <c r="R81" s="7"/>
      <c r="S81" s="8"/>
      <c r="T81" s="6"/>
    </row>
    <row r="82" spans="2:20" ht="60.75" thickBot="1" x14ac:dyDescent="0.35">
      <c r="B82" s="289" t="s">
        <v>111</v>
      </c>
      <c r="C82" s="290"/>
      <c r="D82" s="290"/>
      <c r="E82" s="291"/>
      <c r="F82" s="11" t="s">
        <v>200</v>
      </c>
      <c r="G82" s="186" t="s">
        <v>204</v>
      </c>
      <c r="H82" s="11" t="s">
        <v>201</v>
      </c>
      <c r="I82" s="9" t="s">
        <v>202</v>
      </c>
      <c r="J82" s="11" t="s">
        <v>60</v>
      </c>
      <c r="K82" s="11" t="s">
        <v>61</v>
      </c>
      <c r="L82" s="11" t="s">
        <v>62</v>
      </c>
      <c r="M82" s="12" t="s">
        <v>63</v>
      </c>
      <c r="N82" s="13" t="s">
        <v>64</v>
      </c>
      <c r="O82" s="11" t="s">
        <v>65</v>
      </c>
      <c r="P82" s="6"/>
      <c r="Q82" s="14" t="s">
        <v>66</v>
      </c>
      <c r="R82" s="14" t="s">
        <v>67</v>
      </c>
      <c r="S82" s="15" t="s">
        <v>64</v>
      </c>
      <c r="T82" s="16" t="s">
        <v>65</v>
      </c>
    </row>
    <row r="83" spans="2:20" ht="34.5" x14ac:dyDescent="0.3">
      <c r="B83" s="292" t="s">
        <v>112</v>
      </c>
      <c r="C83" s="293"/>
      <c r="D83" s="293"/>
      <c r="E83" s="325"/>
      <c r="F83" s="220">
        <v>1.4320564248402879E-3</v>
      </c>
      <c r="G83" s="248">
        <v>1.41E-2</v>
      </c>
      <c r="H83" s="220">
        <v>1.1089400977989272E-2</v>
      </c>
      <c r="I83" s="197">
        <v>2.6621457402829559E-2</v>
      </c>
      <c r="J83" s="18">
        <v>131</v>
      </c>
      <c r="K83" s="18">
        <v>0</v>
      </c>
      <c r="L83" s="17">
        <f>J83+K83</f>
        <v>131</v>
      </c>
      <c r="M83" s="19">
        <f>L83*I83</f>
        <v>3.4874109197706722</v>
      </c>
      <c r="N83" s="23"/>
      <c r="O83" s="218">
        <f>M83*N83</f>
        <v>0</v>
      </c>
      <c r="P83" s="6"/>
      <c r="Q83" s="21" t="s">
        <v>69</v>
      </c>
      <c r="R83" s="22">
        <v>11.07</v>
      </c>
      <c r="S83" s="23"/>
      <c r="T83" s="108">
        <f>R83*S83</f>
        <v>0</v>
      </c>
    </row>
    <row r="84" spans="2:20" ht="17.25" x14ac:dyDescent="0.3">
      <c r="B84" s="279" t="s">
        <v>113</v>
      </c>
      <c r="C84" s="280"/>
      <c r="D84" s="280"/>
      <c r="E84" s="285"/>
      <c r="F84" s="221">
        <v>1.9181488226651846E-3</v>
      </c>
      <c r="G84" s="249">
        <v>1.41E-2</v>
      </c>
      <c r="H84" s="221">
        <v>5.3514754590606164E-3</v>
      </c>
      <c r="I84" s="197">
        <v>2.1369624281725799E-2</v>
      </c>
      <c r="J84" s="27">
        <v>272</v>
      </c>
      <c r="K84" s="27">
        <v>0</v>
      </c>
      <c r="L84" s="25">
        <f t="shared" ref="L84:L85" si="30">J84+K84</f>
        <v>272</v>
      </c>
      <c r="M84" s="28">
        <f>L84*I84</f>
        <v>5.8125378046294172</v>
      </c>
      <c r="N84" s="30"/>
      <c r="O84" s="219">
        <f t="shared" ref="O84:O85" si="31">M84*N84</f>
        <v>0</v>
      </c>
      <c r="P84" s="6"/>
      <c r="Q84" s="28" t="s">
        <v>71</v>
      </c>
      <c r="R84" s="24">
        <f>R83*2</f>
        <v>22.14</v>
      </c>
      <c r="S84" s="30"/>
      <c r="T84" s="109">
        <f>R84*S84</f>
        <v>0</v>
      </c>
    </row>
    <row r="85" spans="2:20" ht="17.25" x14ac:dyDescent="0.3">
      <c r="B85" s="279" t="s">
        <v>114</v>
      </c>
      <c r="C85" s="280"/>
      <c r="D85" s="280"/>
      <c r="E85" s="285"/>
      <c r="F85" s="221">
        <v>1.4320564248402876E-3</v>
      </c>
      <c r="G85" s="249">
        <v>1.41E-2</v>
      </c>
      <c r="H85" s="221">
        <v>1.1649651388264592E-3</v>
      </c>
      <c r="I85" s="197">
        <v>1.6697021563666745E-2</v>
      </c>
      <c r="J85" s="27">
        <v>2494</v>
      </c>
      <c r="K85" s="27">
        <v>0</v>
      </c>
      <c r="L85" s="25">
        <f t="shared" si="30"/>
        <v>2494</v>
      </c>
      <c r="M85" s="28">
        <f>L85*I85</f>
        <v>41.64237177978486</v>
      </c>
      <c r="N85" s="30"/>
      <c r="O85" s="217">
        <f t="shared" si="31"/>
        <v>0</v>
      </c>
      <c r="P85" s="6"/>
      <c r="Q85" s="28"/>
      <c r="R85" s="24"/>
      <c r="S85" s="30"/>
      <c r="T85" s="109"/>
    </row>
    <row r="86" spans="2:20" ht="18" thickBot="1" x14ac:dyDescent="0.35">
      <c r="B86" s="298"/>
      <c r="C86" s="299"/>
      <c r="D86" s="299"/>
      <c r="E86" s="326"/>
      <c r="F86" s="222"/>
      <c r="G86" s="251"/>
      <c r="H86" s="222"/>
      <c r="I86" s="222"/>
      <c r="J86" s="34"/>
      <c r="K86" s="34"/>
      <c r="L86" s="33"/>
      <c r="M86" s="35"/>
      <c r="N86" s="110"/>
      <c r="O86" s="111"/>
      <c r="P86" s="6"/>
      <c r="Q86" s="35"/>
      <c r="R86" s="37"/>
      <c r="S86" s="38"/>
      <c r="T86" s="112"/>
    </row>
    <row r="87" spans="2:20" ht="18" thickBot="1" x14ac:dyDescent="0.35">
      <c r="B87" s="303" t="s">
        <v>76</v>
      </c>
      <c r="C87" s="304"/>
      <c r="D87" s="304"/>
      <c r="E87" s="308"/>
      <c r="F87" s="223">
        <f t="shared" ref="F87:H87" si="32">SUM(F83:F86)</f>
        <v>4.7822616723457601E-3</v>
      </c>
      <c r="G87" s="256"/>
      <c r="H87" s="223">
        <f t="shared" si="32"/>
        <v>1.7605841575876347E-2</v>
      </c>
      <c r="I87" s="223"/>
      <c r="J87" s="113">
        <f>SUM(J83:J86)</f>
        <v>2897</v>
      </c>
      <c r="K87" s="113">
        <f>SUM(K83:K86)</f>
        <v>0</v>
      </c>
      <c r="L87" s="113">
        <f>SUM(L83:L86)</f>
        <v>2897</v>
      </c>
      <c r="M87" s="114">
        <f>SUM(M83:M86)</f>
        <v>50.942320504184949</v>
      </c>
      <c r="N87" s="64">
        <f>SUM(N83:N85)</f>
        <v>0</v>
      </c>
      <c r="O87" s="64">
        <f>SUM(O83:O85)</f>
        <v>0</v>
      </c>
      <c r="P87" s="43"/>
      <c r="Q87" s="66" t="s">
        <v>65</v>
      </c>
      <c r="R87" s="66"/>
      <c r="S87" s="66">
        <f>S83+S84</f>
        <v>0</v>
      </c>
      <c r="T87" s="66">
        <f>T83+T84</f>
        <v>0</v>
      </c>
    </row>
  </sheetData>
  <mergeCells count="101">
    <mergeCell ref="V2:AA2"/>
    <mergeCell ref="V31:X31"/>
    <mergeCell ref="V25:X25"/>
    <mergeCell ref="V26:X26"/>
    <mergeCell ref="V27:X27"/>
    <mergeCell ref="V28:X28"/>
    <mergeCell ref="V29:X29"/>
    <mergeCell ref="V30:X30"/>
    <mergeCell ref="V23:X23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B84:E84"/>
    <mergeCell ref="B85:E85"/>
    <mergeCell ref="B86:E86"/>
    <mergeCell ref="B68:E68"/>
    <mergeCell ref="B56:E56"/>
    <mergeCell ref="B57:E57"/>
    <mergeCell ref="B58:E58"/>
    <mergeCell ref="B59:E59"/>
    <mergeCell ref="B60:E60"/>
    <mergeCell ref="B61:E61"/>
    <mergeCell ref="B71:E71"/>
    <mergeCell ref="B72:E72"/>
    <mergeCell ref="B73:E73"/>
    <mergeCell ref="B74:E74"/>
    <mergeCell ref="B75:E75"/>
    <mergeCell ref="B62:E62"/>
    <mergeCell ref="B43:E43"/>
    <mergeCell ref="B44:E44"/>
    <mergeCell ref="B87:E87"/>
    <mergeCell ref="V6:X6"/>
    <mergeCell ref="V7:X7"/>
    <mergeCell ref="V8:X8"/>
    <mergeCell ref="V9:X9"/>
    <mergeCell ref="V10:X10"/>
    <mergeCell ref="V11:X11"/>
    <mergeCell ref="B77:E77"/>
    <mergeCell ref="B78:E78"/>
    <mergeCell ref="B79:E79"/>
    <mergeCell ref="B80:E80"/>
    <mergeCell ref="B82:E82"/>
    <mergeCell ref="B83:E83"/>
    <mergeCell ref="B69:E69"/>
    <mergeCell ref="B64:E64"/>
    <mergeCell ref="B65:E65"/>
    <mergeCell ref="B66:E66"/>
    <mergeCell ref="B67:E67"/>
    <mergeCell ref="B45:E45"/>
    <mergeCell ref="B46:E46"/>
    <mergeCell ref="B47:E47"/>
    <mergeCell ref="B48:E48"/>
    <mergeCell ref="B50:E50"/>
    <mergeCell ref="B51:E51"/>
    <mergeCell ref="B52:E52"/>
    <mergeCell ref="B53:E53"/>
    <mergeCell ref="B54:E54"/>
    <mergeCell ref="B42:E42"/>
    <mergeCell ref="B30:E30"/>
    <mergeCell ref="B31:E31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29:E29"/>
    <mergeCell ref="B20:E20"/>
    <mergeCell ref="B21:E21"/>
    <mergeCell ref="B22:E22"/>
    <mergeCell ref="B10:E10"/>
    <mergeCell ref="B11:E11"/>
    <mergeCell ref="B12:E12"/>
    <mergeCell ref="B13:E13"/>
    <mergeCell ref="B14:E14"/>
    <mergeCell ref="B16:E16"/>
    <mergeCell ref="B23:E23"/>
    <mergeCell ref="B25:E25"/>
    <mergeCell ref="B26:E26"/>
    <mergeCell ref="B27:E27"/>
    <mergeCell ref="B28:E28"/>
    <mergeCell ref="B9:E9"/>
    <mergeCell ref="B17:E17"/>
    <mergeCell ref="B18:E18"/>
    <mergeCell ref="B19:E19"/>
    <mergeCell ref="B2:T2"/>
    <mergeCell ref="B4:E4"/>
    <mergeCell ref="B6:E6"/>
    <mergeCell ref="B7:E7"/>
    <mergeCell ref="B8:E8"/>
  </mergeCells>
  <pageMargins left="0.7" right="0.7" top="0.75" bottom="0.75" header="0.3" footer="0.3"/>
  <pageSetup paperSize="8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DA13-4836-4645-A8D0-416739F3CE64}">
  <dimension ref="A1:S27"/>
  <sheetViews>
    <sheetView workbookViewId="0">
      <selection activeCell="E2" sqref="A2:XFD2"/>
    </sheetView>
  </sheetViews>
  <sheetFormatPr baseColWidth="10" defaultRowHeight="15" x14ac:dyDescent="0.25"/>
  <cols>
    <col min="6" max="6" width="94.85546875" bestFit="1" customWidth="1"/>
  </cols>
  <sheetData>
    <row r="1" spans="1:19" x14ac:dyDescent="0.25">
      <c r="A1" t="s">
        <v>145</v>
      </c>
      <c r="B1" t="s">
        <v>142</v>
      </c>
      <c r="C1" t="s">
        <v>151</v>
      </c>
      <c r="D1" t="s">
        <v>152</v>
      </c>
      <c r="E1" t="s">
        <v>153</v>
      </c>
      <c r="F1" t="s">
        <v>154</v>
      </c>
      <c r="G1" t="s">
        <v>155</v>
      </c>
      <c r="H1" t="s">
        <v>156</v>
      </c>
      <c r="I1" t="s">
        <v>157</v>
      </c>
      <c r="J1" t="s">
        <v>158</v>
      </c>
      <c r="K1" t="s">
        <v>144</v>
      </c>
      <c r="L1" t="s">
        <v>143</v>
      </c>
      <c r="M1" t="s">
        <v>159</v>
      </c>
      <c r="N1" t="s">
        <v>160</v>
      </c>
      <c r="O1" t="s">
        <v>161</v>
      </c>
      <c r="P1" t="s">
        <v>162</v>
      </c>
      <c r="Q1" t="s">
        <v>163</v>
      </c>
      <c r="R1" t="s">
        <v>140</v>
      </c>
      <c r="S1" t="s">
        <v>141</v>
      </c>
    </row>
    <row r="2" spans="1:19" s="144" customFormat="1" x14ac:dyDescent="0.25">
      <c r="A2" s="144" t="s">
        <v>139</v>
      </c>
      <c r="B2" s="144" t="s">
        <v>164</v>
      </c>
      <c r="C2" s="144">
        <v>2022</v>
      </c>
      <c r="D2" s="144" t="s">
        <v>165</v>
      </c>
      <c r="E2" s="144" t="s">
        <v>166</v>
      </c>
      <c r="F2" s="144" t="s">
        <v>167</v>
      </c>
      <c r="G2" s="144" t="s">
        <v>168</v>
      </c>
      <c r="H2" s="144">
        <v>56</v>
      </c>
      <c r="I2" s="144">
        <v>894</v>
      </c>
      <c r="J2" s="144" t="s">
        <v>169</v>
      </c>
      <c r="K2" s="144" t="s">
        <v>138</v>
      </c>
      <c r="L2" s="144" t="s">
        <v>137</v>
      </c>
      <c r="M2" s="144" t="s">
        <v>170</v>
      </c>
      <c r="N2" s="144" t="s">
        <v>171</v>
      </c>
      <c r="O2" s="144">
        <v>0</v>
      </c>
      <c r="P2" s="144">
        <v>0</v>
      </c>
      <c r="Q2" s="144">
        <v>0</v>
      </c>
      <c r="R2" s="144">
        <v>458.4</v>
      </c>
      <c r="S2" s="144">
        <v>458.4</v>
      </c>
    </row>
    <row r="3" spans="1:19" s="144" customFormat="1" x14ac:dyDescent="0.25">
      <c r="A3" s="144" t="s">
        <v>139</v>
      </c>
      <c r="B3" s="144" t="s">
        <v>164</v>
      </c>
      <c r="C3" s="144">
        <v>2022</v>
      </c>
      <c r="D3" s="144" t="s">
        <v>165</v>
      </c>
      <c r="E3" s="144" t="s">
        <v>166</v>
      </c>
      <c r="F3" s="144" t="s">
        <v>172</v>
      </c>
      <c r="G3" s="144" t="s">
        <v>168</v>
      </c>
      <c r="H3" s="144">
        <v>56</v>
      </c>
      <c r="I3" s="144">
        <v>895</v>
      </c>
      <c r="J3" s="144" t="s">
        <v>173</v>
      </c>
      <c r="K3" s="144" t="s">
        <v>138</v>
      </c>
      <c r="L3" s="144" t="s">
        <v>137</v>
      </c>
      <c r="M3" s="144" t="s">
        <v>170</v>
      </c>
      <c r="N3" s="144" t="s">
        <v>171</v>
      </c>
      <c r="O3" s="144">
        <v>0</v>
      </c>
      <c r="P3" s="144">
        <v>0</v>
      </c>
      <c r="Q3" s="144">
        <v>0</v>
      </c>
      <c r="R3" s="144">
        <v>458.4</v>
      </c>
      <c r="S3" s="144">
        <v>458.4</v>
      </c>
    </row>
    <row r="4" spans="1:19" s="144" customFormat="1" x14ac:dyDescent="0.25">
      <c r="A4" s="144" t="s">
        <v>139</v>
      </c>
      <c r="B4" s="144" t="s">
        <v>164</v>
      </c>
      <c r="C4" s="144">
        <v>2022</v>
      </c>
      <c r="D4" s="144" t="s">
        <v>174</v>
      </c>
      <c r="E4" s="144" t="s">
        <v>166</v>
      </c>
      <c r="F4" s="144" t="s">
        <v>175</v>
      </c>
      <c r="G4" s="144" t="s">
        <v>168</v>
      </c>
      <c r="H4" s="144">
        <v>68</v>
      </c>
      <c r="I4" s="144">
        <v>1047</v>
      </c>
      <c r="J4" s="144" t="s">
        <v>169</v>
      </c>
      <c r="K4" s="144" t="s">
        <v>138</v>
      </c>
      <c r="L4" s="144" t="s">
        <v>137</v>
      </c>
      <c r="M4" s="144" t="s">
        <v>170</v>
      </c>
      <c r="N4" s="144" t="s">
        <v>171</v>
      </c>
      <c r="O4" s="144">
        <v>0</v>
      </c>
      <c r="P4" s="144">
        <v>0</v>
      </c>
      <c r="Q4" s="144">
        <v>0</v>
      </c>
      <c r="R4" s="144">
        <v>458.4</v>
      </c>
      <c r="S4" s="144">
        <v>458.4</v>
      </c>
    </row>
    <row r="5" spans="1:19" s="144" customFormat="1" x14ac:dyDescent="0.25">
      <c r="A5" s="144" t="s">
        <v>139</v>
      </c>
      <c r="B5" s="144" t="s">
        <v>164</v>
      </c>
      <c r="C5" s="144">
        <v>2022</v>
      </c>
      <c r="D5" s="144" t="s">
        <v>174</v>
      </c>
      <c r="E5" s="144" t="s">
        <v>166</v>
      </c>
      <c r="F5" s="144" t="s">
        <v>176</v>
      </c>
      <c r="G5" s="144" t="s">
        <v>168</v>
      </c>
      <c r="H5" s="144">
        <v>68</v>
      </c>
      <c r="I5" s="144">
        <v>1048</v>
      </c>
      <c r="J5" s="144" t="s">
        <v>173</v>
      </c>
      <c r="K5" s="144" t="s">
        <v>138</v>
      </c>
      <c r="L5" s="144" t="s">
        <v>137</v>
      </c>
      <c r="M5" s="144" t="s">
        <v>170</v>
      </c>
      <c r="N5" s="144" t="s">
        <v>171</v>
      </c>
      <c r="O5" s="144">
        <v>0</v>
      </c>
      <c r="P5" s="144">
        <v>0</v>
      </c>
      <c r="Q5" s="144">
        <v>0</v>
      </c>
      <c r="R5" s="144">
        <v>458.4</v>
      </c>
      <c r="S5" s="144">
        <v>458.4</v>
      </c>
    </row>
    <row r="6" spans="1:19" s="144" customFormat="1" x14ac:dyDescent="0.25">
      <c r="A6" s="144" t="s">
        <v>139</v>
      </c>
      <c r="B6" s="144" t="s">
        <v>164</v>
      </c>
      <c r="C6" s="144">
        <v>2022</v>
      </c>
      <c r="D6" s="144" t="s">
        <v>177</v>
      </c>
      <c r="E6" s="144" t="s">
        <v>166</v>
      </c>
      <c r="F6" s="144" t="s">
        <v>178</v>
      </c>
      <c r="G6" s="144" t="s">
        <v>168</v>
      </c>
      <c r="H6" s="144">
        <v>89</v>
      </c>
      <c r="I6" s="144">
        <v>1334</v>
      </c>
      <c r="J6" s="144" t="s">
        <v>169</v>
      </c>
      <c r="K6" s="144" t="s">
        <v>138</v>
      </c>
      <c r="L6" s="144" t="s">
        <v>137</v>
      </c>
      <c r="M6" s="144" t="s">
        <v>170</v>
      </c>
      <c r="N6" s="144" t="s">
        <v>171</v>
      </c>
      <c r="O6" s="144">
        <v>0</v>
      </c>
      <c r="P6" s="144">
        <v>0</v>
      </c>
      <c r="Q6" s="144">
        <v>0</v>
      </c>
      <c r="R6" s="144">
        <v>458.4</v>
      </c>
      <c r="S6" s="144">
        <v>458.4</v>
      </c>
    </row>
    <row r="7" spans="1:19" s="144" customFormat="1" x14ac:dyDescent="0.25">
      <c r="A7" s="144" t="s">
        <v>139</v>
      </c>
      <c r="B7" s="144" t="s">
        <v>164</v>
      </c>
      <c r="C7" s="144">
        <v>2022</v>
      </c>
      <c r="D7" s="144" t="s">
        <v>177</v>
      </c>
      <c r="E7" s="144" t="s">
        <v>166</v>
      </c>
      <c r="F7" s="144" t="s">
        <v>179</v>
      </c>
      <c r="G7" s="144" t="s">
        <v>168</v>
      </c>
      <c r="H7" s="144">
        <v>89</v>
      </c>
      <c r="I7" s="144">
        <v>1335</v>
      </c>
      <c r="J7" s="144" t="s">
        <v>173</v>
      </c>
      <c r="K7" s="144" t="s">
        <v>138</v>
      </c>
      <c r="L7" s="144" t="s">
        <v>137</v>
      </c>
      <c r="M7" s="144" t="s">
        <v>170</v>
      </c>
      <c r="N7" s="144" t="s">
        <v>171</v>
      </c>
      <c r="O7" s="144">
        <v>0</v>
      </c>
      <c r="P7" s="144">
        <v>0</v>
      </c>
      <c r="Q7" s="144">
        <v>0</v>
      </c>
      <c r="R7" s="144">
        <v>458.4</v>
      </c>
      <c r="S7" s="144">
        <v>458.4</v>
      </c>
    </row>
    <row r="8" spans="1:19" s="144" customFormat="1" x14ac:dyDescent="0.25">
      <c r="A8" s="144" t="s">
        <v>139</v>
      </c>
      <c r="B8" s="144" t="s">
        <v>164</v>
      </c>
      <c r="C8" s="144">
        <v>2022</v>
      </c>
      <c r="D8" s="144" t="s">
        <v>180</v>
      </c>
      <c r="E8" s="144" t="s">
        <v>166</v>
      </c>
      <c r="F8" s="144" t="s">
        <v>181</v>
      </c>
      <c r="G8" s="144" t="s">
        <v>168</v>
      </c>
      <c r="H8" s="144">
        <v>109</v>
      </c>
      <c r="I8" s="144">
        <v>1636</v>
      </c>
      <c r="J8" s="144" t="s">
        <v>182</v>
      </c>
      <c r="K8" s="144" t="s">
        <v>138</v>
      </c>
      <c r="L8" s="144" t="s">
        <v>137</v>
      </c>
      <c r="M8" s="144" t="s">
        <v>170</v>
      </c>
      <c r="N8" s="144" t="s">
        <v>171</v>
      </c>
      <c r="O8" s="144">
        <v>0</v>
      </c>
      <c r="P8" s="144">
        <v>0</v>
      </c>
      <c r="Q8" s="144">
        <v>0</v>
      </c>
      <c r="R8" s="144">
        <v>458.4</v>
      </c>
      <c r="S8" s="144">
        <v>458.4</v>
      </c>
    </row>
    <row r="9" spans="1:19" s="144" customFormat="1" x14ac:dyDescent="0.25">
      <c r="A9" s="144" t="s">
        <v>139</v>
      </c>
      <c r="B9" s="144" t="s">
        <v>164</v>
      </c>
      <c r="C9" s="144">
        <v>2022</v>
      </c>
      <c r="D9" s="144" t="s">
        <v>180</v>
      </c>
      <c r="E9" s="144" t="s">
        <v>166</v>
      </c>
      <c r="F9" s="144" t="s">
        <v>183</v>
      </c>
      <c r="G9" s="144" t="s">
        <v>168</v>
      </c>
      <c r="H9" s="144">
        <v>109</v>
      </c>
      <c r="I9" s="144">
        <v>1637</v>
      </c>
      <c r="J9" s="144" t="s">
        <v>182</v>
      </c>
      <c r="K9" s="144" t="s">
        <v>138</v>
      </c>
      <c r="L9" s="144" t="s">
        <v>137</v>
      </c>
      <c r="M9" s="144" t="s">
        <v>170</v>
      </c>
      <c r="N9" s="144" t="s">
        <v>171</v>
      </c>
      <c r="O9" s="144">
        <v>0</v>
      </c>
      <c r="P9" s="144">
        <v>0</v>
      </c>
      <c r="Q9" s="144">
        <v>0</v>
      </c>
      <c r="R9" s="144">
        <v>458.4</v>
      </c>
      <c r="S9" s="144">
        <v>458.4</v>
      </c>
    </row>
    <row r="10" spans="1:19" x14ac:dyDescent="0.25">
      <c r="A10" t="s">
        <v>139</v>
      </c>
      <c r="B10" t="s">
        <v>164</v>
      </c>
      <c r="C10">
        <v>2022</v>
      </c>
      <c r="D10" s="167" t="s">
        <v>184</v>
      </c>
      <c r="E10" s="167" t="s">
        <v>166</v>
      </c>
      <c r="F10" s="167" t="s">
        <v>185</v>
      </c>
      <c r="G10" s="167" t="s">
        <v>168</v>
      </c>
      <c r="H10" s="167">
        <v>157</v>
      </c>
      <c r="I10" s="167">
        <v>2184</v>
      </c>
      <c r="J10" s="167" t="s">
        <v>186</v>
      </c>
      <c r="K10" s="167" t="s">
        <v>138</v>
      </c>
      <c r="L10" s="167" t="s">
        <v>137</v>
      </c>
      <c r="M10" s="167" t="s">
        <v>170</v>
      </c>
      <c r="N10" s="167" t="s">
        <v>187</v>
      </c>
      <c r="O10" s="167">
        <v>0</v>
      </c>
      <c r="P10" s="167">
        <v>0</v>
      </c>
      <c r="Q10" s="167">
        <v>0</v>
      </c>
      <c r="R10" s="167">
        <v>8703.18</v>
      </c>
      <c r="S10" s="167">
        <v>8703.18</v>
      </c>
    </row>
    <row r="11" spans="1:19" x14ac:dyDescent="0.25">
      <c r="A11" t="s">
        <v>139</v>
      </c>
      <c r="B11" t="s">
        <v>164</v>
      </c>
      <c r="C11">
        <v>2022</v>
      </c>
      <c r="D11" s="168" t="s">
        <v>184</v>
      </c>
      <c r="E11" s="168" t="s">
        <v>166</v>
      </c>
      <c r="F11" s="168" t="s">
        <v>188</v>
      </c>
      <c r="G11" s="168" t="s">
        <v>168</v>
      </c>
      <c r="H11" s="168">
        <v>157</v>
      </c>
      <c r="I11" s="168">
        <v>2185</v>
      </c>
      <c r="J11" s="168" t="s">
        <v>186</v>
      </c>
      <c r="K11" s="168" t="s">
        <v>138</v>
      </c>
      <c r="L11" s="168" t="s">
        <v>137</v>
      </c>
      <c r="M11" s="168" t="s">
        <v>170</v>
      </c>
      <c r="N11" s="168" t="s">
        <v>187</v>
      </c>
      <c r="O11" s="168">
        <v>0</v>
      </c>
      <c r="P11" s="168">
        <v>0</v>
      </c>
      <c r="Q11" s="168">
        <v>0</v>
      </c>
      <c r="R11" s="168">
        <v>8703.18</v>
      </c>
      <c r="S11" s="168">
        <v>8703.18</v>
      </c>
    </row>
    <row r="12" spans="1:19" x14ac:dyDescent="0.25">
      <c r="A12" t="s">
        <v>139</v>
      </c>
      <c r="B12" t="s">
        <v>164</v>
      </c>
      <c r="C12">
        <v>2022</v>
      </c>
      <c r="D12" s="169" t="s">
        <v>189</v>
      </c>
      <c r="E12" s="169" t="s">
        <v>166</v>
      </c>
      <c r="F12" s="169" t="s">
        <v>190</v>
      </c>
      <c r="G12" s="169" t="s">
        <v>168</v>
      </c>
      <c r="H12" s="169">
        <v>215</v>
      </c>
      <c r="I12" s="169">
        <v>3073</v>
      </c>
      <c r="J12" s="169" t="s">
        <v>186</v>
      </c>
      <c r="K12" s="169" t="s">
        <v>138</v>
      </c>
      <c r="L12" s="169" t="s">
        <v>137</v>
      </c>
      <c r="M12" s="169" t="s">
        <v>170</v>
      </c>
      <c r="N12" s="169" t="s">
        <v>187</v>
      </c>
      <c r="O12" s="169">
        <v>0</v>
      </c>
      <c r="P12" s="169">
        <v>0</v>
      </c>
      <c r="Q12" s="169">
        <v>0</v>
      </c>
      <c r="R12" s="169">
        <v>8703.18</v>
      </c>
      <c r="S12" s="169">
        <v>8703.18</v>
      </c>
    </row>
    <row r="13" spans="1:19" x14ac:dyDescent="0.25">
      <c r="A13" t="s">
        <v>139</v>
      </c>
      <c r="B13" t="s">
        <v>164</v>
      </c>
      <c r="C13">
        <v>2022</v>
      </c>
      <c r="D13" s="170" t="s">
        <v>191</v>
      </c>
      <c r="E13" s="170" t="s">
        <v>166</v>
      </c>
      <c r="F13" s="170" t="s">
        <v>192</v>
      </c>
      <c r="G13" s="170" t="s">
        <v>168</v>
      </c>
      <c r="H13" s="170">
        <v>222</v>
      </c>
      <c r="I13" s="170">
        <v>3185</v>
      </c>
      <c r="J13" s="170" t="s">
        <v>186</v>
      </c>
      <c r="K13" s="170" t="s">
        <v>138</v>
      </c>
      <c r="L13" s="170" t="s">
        <v>137</v>
      </c>
      <c r="M13" s="170" t="s">
        <v>170</v>
      </c>
      <c r="N13" s="170" t="s">
        <v>187</v>
      </c>
      <c r="O13" s="170">
        <v>0</v>
      </c>
      <c r="P13" s="170">
        <v>0</v>
      </c>
      <c r="Q13" s="170">
        <v>0</v>
      </c>
      <c r="R13" s="170">
        <v>8703.18</v>
      </c>
      <c r="S13" s="170">
        <v>8703.18</v>
      </c>
    </row>
    <row r="15" spans="1:19" x14ac:dyDescent="0.25">
      <c r="J15" t="s">
        <v>193</v>
      </c>
    </row>
    <row r="16" spans="1:19" x14ac:dyDescent="0.25">
      <c r="D16" s="167" t="s">
        <v>184</v>
      </c>
      <c r="E16" s="167" t="s">
        <v>166</v>
      </c>
      <c r="F16" s="167" t="s">
        <v>185</v>
      </c>
      <c r="G16" s="167" t="s">
        <v>168</v>
      </c>
      <c r="H16" s="167">
        <v>157</v>
      </c>
      <c r="I16" s="167">
        <v>2184</v>
      </c>
      <c r="J16" s="171">
        <f>704.13*1.2</f>
        <v>844.95600000000002</v>
      </c>
      <c r="K16" s="171" t="s">
        <v>194</v>
      </c>
    </row>
    <row r="17" spans="4:11" x14ac:dyDescent="0.25">
      <c r="D17" s="167" t="s">
        <v>184</v>
      </c>
      <c r="E17" s="167" t="s">
        <v>166</v>
      </c>
      <c r="F17" s="167" t="s">
        <v>185</v>
      </c>
      <c r="G17" s="167" t="s">
        <v>168</v>
      </c>
      <c r="H17" s="167">
        <v>157</v>
      </c>
      <c r="I17" s="167">
        <v>2184</v>
      </c>
      <c r="J17" s="171">
        <f>236.74*1.2</f>
        <v>284.08800000000002</v>
      </c>
      <c r="K17" s="171" t="s">
        <v>195</v>
      </c>
    </row>
    <row r="18" spans="4:11" x14ac:dyDescent="0.25">
      <c r="D18" s="168" t="s">
        <v>184</v>
      </c>
      <c r="E18" s="168" t="s">
        <v>166</v>
      </c>
      <c r="F18" s="168" t="s">
        <v>188</v>
      </c>
      <c r="G18" s="168" t="s">
        <v>168</v>
      </c>
      <c r="H18" s="168">
        <v>157</v>
      </c>
      <c r="I18" s="168">
        <v>2185</v>
      </c>
      <c r="J18" s="168">
        <f>704.13*1.2</f>
        <v>844.95600000000002</v>
      </c>
      <c r="K18" s="168" t="s">
        <v>194</v>
      </c>
    </row>
    <row r="19" spans="4:11" x14ac:dyDescent="0.25">
      <c r="D19" s="168" t="s">
        <v>184</v>
      </c>
      <c r="E19" s="168" t="s">
        <v>166</v>
      </c>
      <c r="F19" s="168" t="s">
        <v>188</v>
      </c>
      <c r="G19" s="168" t="s">
        <v>168</v>
      </c>
      <c r="H19" s="168">
        <v>157</v>
      </c>
      <c r="I19" s="168">
        <v>2185</v>
      </c>
      <c r="J19" s="168">
        <f>236.74*1.2</f>
        <v>284.08800000000002</v>
      </c>
      <c r="K19" s="168" t="s">
        <v>195</v>
      </c>
    </row>
    <row r="20" spans="4:11" x14ac:dyDescent="0.25">
      <c r="D20" s="169" t="s">
        <v>189</v>
      </c>
      <c r="E20" s="169" t="s">
        <v>166</v>
      </c>
      <c r="F20" s="169" t="s">
        <v>190</v>
      </c>
      <c r="G20" s="169" t="s">
        <v>168</v>
      </c>
      <c r="H20" s="169">
        <v>215</v>
      </c>
      <c r="I20" s="169">
        <v>3073</v>
      </c>
      <c r="J20" s="169">
        <f>704.13*1.2</f>
        <v>844.95600000000002</v>
      </c>
      <c r="K20" s="169" t="s">
        <v>194</v>
      </c>
    </row>
    <row r="21" spans="4:11" x14ac:dyDescent="0.25">
      <c r="D21" s="169" t="s">
        <v>189</v>
      </c>
      <c r="E21" s="169" t="s">
        <v>166</v>
      </c>
      <c r="F21" s="169" t="s">
        <v>190</v>
      </c>
      <c r="G21" s="169" t="s">
        <v>168</v>
      </c>
      <c r="H21" s="169">
        <v>215</v>
      </c>
      <c r="I21" s="169">
        <v>3073</v>
      </c>
      <c r="J21" s="169">
        <f>236.74*1.2</f>
        <v>284.08800000000002</v>
      </c>
      <c r="K21" s="169" t="s">
        <v>195</v>
      </c>
    </row>
    <row r="22" spans="4:11" x14ac:dyDescent="0.25">
      <c r="D22" s="170" t="s">
        <v>191</v>
      </c>
      <c r="E22" s="170" t="s">
        <v>166</v>
      </c>
      <c r="F22" s="170" t="s">
        <v>192</v>
      </c>
      <c r="G22" s="170" t="s">
        <v>168</v>
      </c>
      <c r="H22" s="170">
        <v>222</v>
      </c>
      <c r="I22" s="170">
        <v>3185</v>
      </c>
      <c r="J22" s="170">
        <f>704.13*1.2</f>
        <v>844.95600000000002</v>
      </c>
      <c r="K22" s="170" t="s">
        <v>194</v>
      </c>
    </row>
    <row r="23" spans="4:11" x14ac:dyDescent="0.25">
      <c r="D23" s="170" t="s">
        <v>196</v>
      </c>
      <c r="E23" s="170" t="s">
        <v>166</v>
      </c>
      <c r="F23" s="170" t="s">
        <v>197</v>
      </c>
      <c r="G23" s="170" t="s">
        <v>168</v>
      </c>
      <c r="H23" s="170">
        <v>222</v>
      </c>
      <c r="I23" s="170">
        <v>3185</v>
      </c>
      <c r="J23" s="170">
        <f>236.74*1.2</f>
        <v>284.08800000000002</v>
      </c>
      <c r="K23" s="170" t="s">
        <v>195</v>
      </c>
    </row>
    <row r="26" spans="4:11" x14ac:dyDescent="0.25">
      <c r="I26" t="s">
        <v>198</v>
      </c>
      <c r="J26" s="172">
        <f>J17+J19+J21+J23+S7+S9+S5+S3</f>
        <v>2969.9520000000002</v>
      </c>
    </row>
    <row r="27" spans="4:11" x14ac:dyDescent="0.25">
      <c r="I27" t="s">
        <v>199</v>
      </c>
      <c r="J27" s="172">
        <f>J16+J18+J20+J22+S8+S6+S4+S2</f>
        <v>5213.4239999999991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Utilisation salle par asso</vt:lpstr>
      <vt:lpstr>Jours d'ouvertures par site</vt:lpstr>
      <vt:lpstr>Avantages en nature</vt:lpstr>
      <vt:lpstr>Nettoyage externalisé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FONDANECHE Camille</dc:creator>
  <cp:lastModifiedBy>DIANA Caroline</cp:lastModifiedBy>
  <cp:lastPrinted>2024-10-17T11:50:13Z</cp:lastPrinted>
  <dcterms:created xsi:type="dcterms:W3CDTF">2023-09-25T14:38:47Z</dcterms:created>
  <dcterms:modified xsi:type="dcterms:W3CDTF">2024-11-05T14:20:04Z</dcterms:modified>
</cp:coreProperties>
</file>